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00" firstSheet="2" activeTab="2"/>
  </bookViews>
  <sheets>
    <sheet name="осень-зима" sheetId="1" r:id="rId1"/>
    <sheet name="весна-лето" sheetId="2" r:id="rId2"/>
    <sheet name="1день" sheetId="3" r:id="rId3"/>
    <sheet name="2день" sheetId="4" r:id="rId4"/>
    <sheet name="3 день" sheetId="5" r:id="rId5"/>
    <sheet name="4 день" sheetId="6" r:id="rId6"/>
    <sheet name="5 день" sheetId="7" r:id="rId7"/>
    <sheet name="6 день" sheetId="8" r:id="rId8"/>
    <sheet name="7 день" sheetId="9" r:id="rId9"/>
    <sheet name="8 день" sheetId="10" r:id="rId10"/>
    <sheet name="9 день" sheetId="11" r:id="rId11"/>
    <sheet name="10день" sheetId="12" r:id="rId1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2"/>
  <c r="F20"/>
  <c r="G20"/>
  <c r="H20"/>
  <c r="D20"/>
  <c r="E30" i="10"/>
  <c r="F30"/>
  <c r="G30"/>
  <c r="H30"/>
  <c r="D30"/>
  <c r="E19" i="8"/>
  <c r="F19"/>
  <c r="G19"/>
  <c r="H19"/>
  <c r="D19"/>
  <c r="H22" i="7" l="1"/>
  <c r="G22"/>
  <c r="F22"/>
  <c r="E22"/>
  <c r="D22"/>
  <c r="H24" i="3" l="1"/>
  <c r="H17" i="11" l="1"/>
  <c r="G17"/>
  <c r="F17"/>
  <c r="E17"/>
  <c r="D17"/>
  <c r="H30" i="9"/>
  <c r="G30"/>
  <c r="F30"/>
  <c r="E30"/>
  <c r="D30"/>
  <c r="H29" i="7"/>
  <c r="G29"/>
  <c r="F29"/>
  <c r="E29"/>
  <c r="D29"/>
  <c r="H29" i="6"/>
  <c r="G29"/>
  <c r="F29"/>
  <c r="E29"/>
  <c r="D29"/>
  <c r="H18" i="5"/>
  <c r="G18"/>
  <c r="F18"/>
  <c r="E18"/>
  <c r="D18"/>
  <c r="H28" i="4"/>
  <c r="G28"/>
  <c r="F28"/>
  <c r="E28"/>
  <c r="D28"/>
  <c r="H21" i="1"/>
  <c r="G21"/>
  <c r="F21"/>
  <c r="E21"/>
  <c r="D21"/>
  <c r="J20"/>
  <c r="J19"/>
  <c r="J18"/>
  <c r="J17"/>
  <c r="J16"/>
  <c r="J14"/>
  <c r="J13"/>
  <c r="J12"/>
  <c r="J11"/>
  <c r="J10"/>
  <c r="J9"/>
  <c r="J8"/>
  <c r="J6"/>
  <c r="D24" i="3"/>
  <c r="E24"/>
  <c r="F24"/>
  <c r="G24"/>
  <c r="J234" i="1"/>
  <c r="J230"/>
  <c r="J227"/>
  <c r="J223"/>
  <c r="J221"/>
  <c r="J204"/>
  <c r="J192"/>
  <c r="J184"/>
  <c r="J167"/>
  <c r="J164"/>
  <c r="J142"/>
  <c r="J134"/>
  <c r="J124"/>
  <c r="J117"/>
  <c r="J111"/>
  <c r="J104"/>
  <c r="J102"/>
  <c r="J96"/>
  <c r="J95"/>
  <c r="J94"/>
  <c r="J82"/>
  <c r="J73"/>
  <c r="J62"/>
  <c r="J57"/>
  <c r="J54"/>
  <c r="J53" s="1"/>
  <c r="J45"/>
  <c r="J40"/>
  <c r="J37"/>
  <c r="J31"/>
  <c r="J30"/>
  <c r="J15" l="1"/>
  <c r="J7"/>
  <c r="J21"/>
  <c r="E121"/>
  <c r="F121"/>
  <c r="G121"/>
  <c r="H121"/>
  <c r="D121"/>
  <c r="H638" i="2" l="1"/>
  <c r="G638"/>
  <c r="F638"/>
  <c r="E638"/>
  <c r="D638"/>
  <c r="M637"/>
  <c r="J637"/>
  <c r="M636"/>
  <c r="J636"/>
  <c r="M635"/>
  <c r="J635"/>
  <c r="M634"/>
  <c r="J634"/>
  <c r="M633"/>
  <c r="J633"/>
  <c r="M632"/>
  <c r="J632"/>
  <c r="M631"/>
  <c r="J631"/>
  <c r="M630"/>
  <c r="J630"/>
  <c r="M629"/>
  <c r="J629"/>
  <c r="M628"/>
  <c r="J628"/>
  <c r="M627"/>
  <c r="J627"/>
  <c r="M626"/>
  <c r="J626"/>
  <c r="M625"/>
  <c r="J625"/>
  <c r="M624"/>
  <c r="J624"/>
  <c r="M623"/>
  <c r="J623"/>
  <c r="M622"/>
  <c r="J622"/>
  <c r="M621"/>
  <c r="J621"/>
  <c r="M620"/>
  <c r="J620"/>
  <c r="M619"/>
  <c r="J619"/>
  <c r="M618"/>
  <c r="J618"/>
  <c r="M617"/>
  <c r="J617"/>
  <c r="M616"/>
  <c r="J616"/>
  <c r="M615"/>
  <c r="J615"/>
  <c r="M614"/>
  <c r="J614"/>
  <c r="M613"/>
  <c r="J613"/>
  <c r="M612"/>
  <c r="J612"/>
  <c r="M611"/>
  <c r="J611"/>
  <c r="M610"/>
  <c r="J610"/>
  <c r="M609"/>
  <c r="J609"/>
  <c r="M608"/>
  <c r="J608"/>
  <c r="M607"/>
  <c r="M638" s="1"/>
  <c r="J607"/>
  <c r="J638" s="1"/>
  <c r="M606"/>
  <c r="J606"/>
  <c r="H603"/>
  <c r="G603"/>
  <c r="F603"/>
  <c r="E603"/>
  <c r="D603"/>
  <c r="M602"/>
  <c r="J602"/>
  <c r="M601"/>
  <c r="J601"/>
  <c r="M600"/>
  <c r="J600"/>
  <c r="M599"/>
  <c r="J599"/>
  <c r="M598"/>
  <c r="J598"/>
  <c r="M597"/>
  <c r="J597"/>
  <c r="M596"/>
  <c r="J596"/>
  <c r="M595"/>
  <c r="J595"/>
  <c r="M594"/>
  <c r="J594"/>
  <c r="M593"/>
  <c r="J593"/>
  <c r="M592"/>
  <c r="J592"/>
  <c r="M591"/>
  <c r="J591"/>
  <c r="M590"/>
  <c r="J590"/>
  <c r="M589"/>
  <c r="J589"/>
  <c r="M588"/>
  <c r="J588"/>
  <c r="M587"/>
  <c r="J587"/>
  <c r="M586"/>
  <c r="J586"/>
  <c r="M585"/>
  <c r="J585"/>
  <c r="M584"/>
  <c r="J584"/>
  <c r="M583"/>
  <c r="J583"/>
  <c r="M582"/>
  <c r="J582"/>
  <c r="M581"/>
  <c r="J581"/>
  <c r="M580"/>
  <c r="J580"/>
  <c r="M579"/>
  <c r="J579"/>
  <c r="M578"/>
  <c r="J578"/>
  <c r="M577"/>
  <c r="M603" s="1"/>
  <c r="J577"/>
  <c r="J603" s="1"/>
  <c r="M576"/>
  <c r="J576"/>
  <c r="H571"/>
  <c r="G571"/>
  <c r="F571"/>
  <c r="E571"/>
  <c r="D571"/>
  <c r="M570"/>
  <c r="J570"/>
  <c r="M569"/>
  <c r="J569"/>
  <c r="M568"/>
  <c r="J568"/>
  <c r="M567"/>
  <c r="J567"/>
  <c r="M566"/>
  <c r="J566"/>
  <c r="M565"/>
  <c r="J565"/>
  <c r="M564"/>
  <c r="J564"/>
  <c r="M563"/>
  <c r="J563"/>
  <c r="M562"/>
  <c r="J562"/>
  <c r="M561"/>
  <c r="J561"/>
  <c r="M560"/>
  <c r="J560"/>
  <c r="M559"/>
  <c r="J559"/>
  <c r="M558"/>
  <c r="J558"/>
  <c r="M557"/>
  <c r="J557"/>
  <c r="M556"/>
  <c r="J556"/>
  <c r="M555"/>
  <c r="J555"/>
  <c r="M554"/>
  <c r="J554"/>
  <c r="M553"/>
  <c r="J553"/>
  <c r="M552"/>
  <c r="J552"/>
  <c r="M551"/>
  <c r="J551"/>
  <c r="M550"/>
  <c r="J550"/>
  <c r="M549"/>
  <c r="J549"/>
  <c r="M548"/>
  <c r="J548"/>
  <c r="M547"/>
  <c r="J547"/>
  <c r="M546"/>
  <c r="J546"/>
  <c r="M545"/>
  <c r="J545"/>
  <c r="M544"/>
  <c r="J544"/>
  <c r="M543"/>
  <c r="J543"/>
  <c r="M542"/>
  <c r="J542"/>
  <c r="M541"/>
  <c r="J541"/>
  <c r="M540"/>
  <c r="J540"/>
  <c r="M539"/>
  <c r="J539"/>
  <c r="M538"/>
  <c r="J538"/>
  <c r="M537"/>
  <c r="M571" s="1"/>
  <c r="J537"/>
  <c r="J571" s="1"/>
  <c r="H535"/>
  <c r="G535"/>
  <c r="F535"/>
  <c r="E535"/>
  <c r="D535"/>
  <c r="M534"/>
  <c r="J534"/>
  <c r="M533"/>
  <c r="J533"/>
  <c r="M532"/>
  <c r="J532"/>
  <c r="M531"/>
  <c r="J531"/>
  <c r="M530"/>
  <c r="J530"/>
  <c r="M529"/>
  <c r="J529"/>
  <c r="M528"/>
  <c r="J528"/>
  <c r="M527"/>
  <c r="J527"/>
  <c r="M526"/>
  <c r="J526"/>
  <c r="M525"/>
  <c r="J525"/>
  <c r="M524"/>
  <c r="J524"/>
  <c r="M523"/>
  <c r="M535" s="1"/>
  <c r="J523"/>
  <c r="J535" s="1"/>
  <c r="M522"/>
  <c r="J522"/>
  <c r="H517"/>
  <c r="G517"/>
  <c r="F517"/>
  <c r="E517"/>
  <c r="D517"/>
  <c r="M516"/>
  <c r="J516"/>
  <c r="M515"/>
  <c r="J515"/>
  <c r="M514"/>
  <c r="J514"/>
  <c r="M513"/>
  <c r="J513"/>
  <c r="M512"/>
  <c r="J512"/>
  <c r="M511"/>
  <c r="J511"/>
  <c r="M510"/>
  <c r="J510"/>
  <c r="M509"/>
  <c r="J509"/>
  <c r="M508"/>
  <c r="J508"/>
  <c r="M507"/>
  <c r="J507"/>
  <c r="M506"/>
  <c r="J506"/>
  <c r="M505"/>
  <c r="J505"/>
  <c r="M504"/>
  <c r="J504"/>
  <c r="M503"/>
  <c r="J503"/>
  <c r="M502"/>
  <c r="J502"/>
  <c r="M501"/>
  <c r="J501"/>
  <c r="M500"/>
  <c r="J500"/>
  <c r="M499"/>
  <c r="J499"/>
  <c r="M498"/>
  <c r="J498"/>
  <c r="M497"/>
  <c r="J497"/>
  <c r="M496"/>
  <c r="J496"/>
  <c r="M495"/>
  <c r="J495"/>
  <c r="M494"/>
  <c r="J494"/>
  <c r="M493"/>
  <c r="J493"/>
  <c r="M492"/>
  <c r="J492"/>
  <c r="M491"/>
  <c r="J491"/>
  <c r="M490"/>
  <c r="J490"/>
  <c r="M489"/>
  <c r="J489"/>
  <c r="M488"/>
  <c r="J488"/>
  <c r="M487"/>
  <c r="J487"/>
  <c r="M486"/>
  <c r="J486"/>
  <c r="M485"/>
  <c r="J485"/>
  <c r="M484"/>
  <c r="J484"/>
  <c r="M483"/>
  <c r="J483"/>
  <c r="M482"/>
  <c r="J482"/>
  <c r="M481"/>
  <c r="J481"/>
  <c r="M480"/>
  <c r="J480"/>
  <c r="M479"/>
  <c r="J479"/>
  <c r="M478"/>
  <c r="J478"/>
  <c r="M477"/>
  <c r="J477"/>
  <c r="M476"/>
  <c r="J476"/>
  <c r="M475"/>
  <c r="J475"/>
  <c r="M474"/>
  <c r="M517" s="1"/>
  <c r="J474"/>
  <c r="J517" s="1"/>
  <c r="M473"/>
  <c r="J473"/>
  <c r="H472"/>
  <c r="G472"/>
  <c r="F472"/>
  <c r="E472"/>
  <c r="D472"/>
  <c r="M471"/>
  <c r="J471"/>
  <c r="M470"/>
  <c r="J470"/>
  <c r="M469"/>
  <c r="J469"/>
  <c r="M468"/>
  <c r="J468"/>
  <c r="M467"/>
  <c r="J467"/>
  <c r="M466"/>
  <c r="J466"/>
  <c r="M465"/>
  <c r="J465"/>
  <c r="M464"/>
  <c r="J464"/>
  <c r="M463"/>
  <c r="J463"/>
  <c r="M462"/>
  <c r="J462"/>
  <c r="M461"/>
  <c r="J461"/>
  <c r="M460"/>
  <c r="J460"/>
  <c r="M459"/>
  <c r="J459"/>
  <c r="M458"/>
  <c r="J458"/>
  <c r="M457"/>
  <c r="M472" s="1"/>
  <c r="J457"/>
  <c r="J472" s="1"/>
  <c r="M456"/>
  <c r="J456"/>
  <c r="M454"/>
  <c r="J454"/>
  <c r="M453"/>
  <c r="J453"/>
  <c r="H451"/>
  <c r="G451"/>
  <c r="F451"/>
  <c r="E451"/>
  <c r="D451"/>
  <c r="M450"/>
  <c r="J450"/>
  <c r="M449"/>
  <c r="J449"/>
  <c r="M448"/>
  <c r="J448"/>
  <c r="M447"/>
  <c r="J447"/>
  <c r="M446"/>
  <c r="J446"/>
  <c r="M445"/>
  <c r="J445"/>
  <c r="M444"/>
  <c r="J444"/>
  <c r="M443"/>
  <c r="J443"/>
  <c r="M442"/>
  <c r="J442"/>
  <c r="M441"/>
  <c r="J441"/>
  <c r="M440"/>
  <c r="J440"/>
  <c r="M439"/>
  <c r="J439"/>
  <c r="M438"/>
  <c r="J438"/>
  <c r="M437"/>
  <c r="J437"/>
  <c r="M436"/>
  <c r="J436"/>
  <c r="M435"/>
  <c r="J435"/>
  <c r="M434"/>
  <c r="J434"/>
  <c r="M433"/>
  <c r="J433"/>
  <c r="M432"/>
  <c r="J432"/>
  <c r="M431"/>
  <c r="J431"/>
  <c r="M430"/>
  <c r="J430"/>
  <c r="M429"/>
  <c r="J429"/>
  <c r="M428"/>
  <c r="J428"/>
  <c r="M427"/>
  <c r="J427"/>
  <c r="M426"/>
  <c r="J426"/>
  <c r="M425"/>
  <c r="J425"/>
  <c r="M424"/>
  <c r="J424"/>
  <c r="M423"/>
  <c r="J423"/>
  <c r="M422"/>
  <c r="J422"/>
  <c r="M421"/>
  <c r="J421"/>
  <c r="M420"/>
  <c r="J420"/>
  <c r="M419"/>
  <c r="J419"/>
  <c r="M418"/>
  <c r="J418"/>
  <c r="M417"/>
  <c r="J417"/>
  <c r="M416"/>
  <c r="J416"/>
  <c r="M415"/>
  <c r="J415"/>
  <c r="M414"/>
  <c r="J414"/>
  <c r="M413"/>
  <c r="M451" s="1"/>
  <c r="J413"/>
  <c r="J451" s="1"/>
  <c r="M412"/>
  <c r="J412"/>
  <c r="M410"/>
  <c r="J410"/>
  <c r="H409"/>
  <c r="G409"/>
  <c r="F409"/>
  <c r="E409"/>
  <c r="D409"/>
  <c r="M408"/>
  <c r="J408"/>
  <c r="M407"/>
  <c r="J407"/>
  <c r="M406"/>
  <c r="J406"/>
  <c r="M405"/>
  <c r="J405"/>
  <c r="M404"/>
  <c r="J404"/>
  <c r="M403"/>
  <c r="J403"/>
  <c r="M402"/>
  <c r="J402"/>
  <c r="M401"/>
  <c r="J401"/>
  <c r="M400"/>
  <c r="J400"/>
  <c r="M399"/>
  <c r="J399"/>
  <c r="M398"/>
  <c r="J398"/>
  <c r="M397"/>
  <c r="J397"/>
  <c r="M396"/>
  <c r="J396"/>
  <c r="M395"/>
  <c r="J395"/>
  <c r="M394"/>
  <c r="J394"/>
  <c r="M393"/>
  <c r="J393"/>
  <c r="M392"/>
  <c r="J392"/>
  <c r="M391"/>
  <c r="J391"/>
  <c r="M390"/>
  <c r="J390"/>
  <c r="M389"/>
  <c r="J389"/>
  <c r="M388"/>
  <c r="J388"/>
  <c r="M387"/>
  <c r="J387"/>
  <c r="M386"/>
  <c r="J386"/>
  <c r="M385"/>
  <c r="J385"/>
  <c r="M384"/>
  <c r="M409" s="1"/>
  <c r="J384"/>
  <c r="J409" s="1"/>
  <c r="M383"/>
  <c r="J383"/>
  <c r="M381"/>
  <c r="J381"/>
  <c r="M380"/>
  <c r="J380"/>
  <c r="H378"/>
  <c r="G378"/>
  <c r="F378"/>
  <c r="E378"/>
  <c r="D378"/>
  <c r="M377"/>
  <c r="J377"/>
  <c r="M376"/>
  <c r="J376"/>
  <c r="M375"/>
  <c r="J375"/>
  <c r="M374"/>
  <c r="J374"/>
  <c r="M373"/>
  <c r="J373"/>
  <c r="M372"/>
  <c r="J372"/>
  <c r="M371"/>
  <c r="J371"/>
  <c r="M370"/>
  <c r="J370"/>
  <c r="M369"/>
  <c r="J369"/>
  <c r="M368"/>
  <c r="J368"/>
  <c r="M367"/>
  <c r="J367"/>
  <c r="M366"/>
  <c r="J366"/>
  <c r="M365"/>
  <c r="J365"/>
  <c r="M364"/>
  <c r="J364"/>
  <c r="M363"/>
  <c r="J363"/>
  <c r="M362"/>
  <c r="J362"/>
  <c r="M361"/>
  <c r="J361"/>
  <c r="M360"/>
  <c r="J360"/>
  <c r="M359"/>
  <c r="J359"/>
  <c r="M358"/>
  <c r="J358"/>
  <c r="M357"/>
  <c r="J357"/>
  <c r="M356"/>
  <c r="J356"/>
  <c r="M355"/>
  <c r="J355"/>
  <c r="M354"/>
  <c r="J354"/>
  <c r="M353"/>
  <c r="J353"/>
  <c r="M352"/>
  <c r="J352"/>
  <c r="M351"/>
  <c r="J351"/>
  <c r="M350"/>
  <c r="J350"/>
  <c r="M349"/>
  <c r="M378" s="1"/>
  <c r="J349"/>
  <c r="J378" s="1"/>
  <c r="M348"/>
  <c r="J348"/>
  <c r="H347"/>
  <c r="G347"/>
  <c r="F347"/>
  <c r="E347"/>
  <c r="D347"/>
  <c r="M346"/>
  <c r="J346"/>
  <c r="M345"/>
  <c r="J345"/>
  <c r="M344"/>
  <c r="J344"/>
  <c r="M343"/>
  <c r="J343"/>
  <c r="M342"/>
  <c r="J342"/>
  <c r="M341"/>
  <c r="J341"/>
  <c r="M340"/>
  <c r="J340"/>
  <c r="M339"/>
  <c r="J339"/>
  <c r="M338"/>
  <c r="J338"/>
  <c r="M337"/>
  <c r="J337"/>
  <c r="M336"/>
  <c r="J336"/>
  <c r="M335"/>
  <c r="J335"/>
  <c r="M334"/>
  <c r="J334"/>
  <c r="M333"/>
  <c r="J333"/>
  <c r="M332"/>
  <c r="M347" s="1"/>
  <c r="J332"/>
  <c r="J347" s="1"/>
  <c r="M331"/>
  <c r="J331"/>
  <c r="M330"/>
  <c r="J330"/>
  <c r="H328"/>
  <c r="G328"/>
  <c r="F328"/>
  <c r="E328"/>
  <c r="D328"/>
  <c r="M327"/>
  <c r="J327"/>
  <c r="M326"/>
  <c r="J326"/>
  <c r="M325"/>
  <c r="J325"/>
  <c r="M324"/>
  <c r="J324"/>
  <c r="M323"/>
  <c r="J323"/>
  <c r="M322"/>
  <c r="J322"/>
  <c r="M321"/>
  <c r="J321"/>
  <c r="M320"/>
  <c r="J320"/>
  <c r="M319"/>
  <c r="J319"/>
  <c r="M318"/>
  <c r="J318"/>
  <c r="M317"/>
  <c r="J317"/>
  <c r="M316"/>
  <c r="J316"/>
  <c r="M315"/>
  <c r="J315"/>
  <c r="M314"/>
  <c r="J314"/>
  <c r="M313"/>
  <c r="J313"/>
  <c r="M312"/>
  <c r="J312"/>
  <c r="M311"/>
  <c r="J311"/>
  <c r="M310"/>
  <c r="J310"/>
  <c r="M309"/>
  <c r="J309"/>
  <c r="M308"/>
  <c r="J308"/>
  <c r="M307"/>
  <c r="J307"/>
  <c r="M306"/>
  <c r="J306"/>
  <c r="M305"/>
  <c r="J305"/>
  <c r="M304"/>
  <c r="J304"/>
  <c r="M303"/>
  <c r="J303"/>
  <c r="M302"/>
  <c r="J302"/>
  <c r="M301"/>
  <c r="J301"/>
  <c r="M300"/>
  <c r="J300"/>
  <c r="M299"/>
  <c r="J299"/>
  <c r="M298"/>
  <c r="J298"/>
  <c r="M297"/>
  <c r="J297"/>
  <c r="M296"/>
  <c r="J296"/>
  <c r="M295"/>
  <c r="J295"/>
  <c r="M294"/>
  <c r="J294"/>
  <c r="M293"/>
  <c r="M328" s="1"/>
  <c r="J293"/>
  <c r="J328" s="1"/>
  <c r="M292"/>
  <c r="J292"/>
  <c r="H291"/>
  <c r="G291"/>
  <c r="F291"/>
  <c r="E291"/>
  <c r="D291"/>
  <c r="M290"/>
  <c r="J290"/>
  <c r="M289"/>
  <c r="J289"/>
  <c r="M288"/>
  <c r="J288"/>
  <c r="M287"/>
  <c r="J287"/>
  <c r="M286"/>
  <c r="J286"/>
  <c r="M285"/>
  <c r="J285"/>
  <c r="M284"/>
  <c r="J284"/>
  <c r="M283"/>
  <c r="J283"/>
  <c r="M282"/>
  <c r="J282"/>
  <c r="M281"/>
  <c r="J281"/>
  <c r="M280"/>
  <c r="J280"/>
  <c r="M279"/>
  <c r="J279"/>
  <c r="M278"/>
  <c r="J278"/>
  <c r="M277"/>
  <c r="J277"/>
  <c r="M276"/>
  <c r="J276"/>
  <c r="M275"/>
  <c r="J275"/>
  <c r="M274"/>
  <c r="J274"/>
  <c r="M273"/>
  <c r="J273"/>
  <c r="M272"/>
  <c r="J272"/>
  <c r="M271"/>
  <c r="J271"/>
  <c r="M270"/>
  <c r="J270"/>
  <c r="M269"/>
  <c r="J269"/>
  <c r="M268"/>
  <c r="J268"/>
  <c r="M267"/>
  <c r="J267"/>
  <c r="M266"/>
  <c r="J266"/>
  <c r="M265"/>
  <c r="J265"/>
  <c r="M264"/>
  <c r="J264"/>
  <c r="M263"/>
  <c r="M291" s="1"/>
  <c r="J263"/>
  <c r="J291" s="1"/>
  <c r="M262"/>
  <c r="J262"/>
  <c r="M261"/>
  <c r="J261"/>
  <c r="H259"/>
  <c r="G259"/>
  <c r="F259"/>
  <c r="E259"/>
  <c r="D259"/>
  <c r="M258"/>
  <c r="J258"/>
  <c r="M257"/>
  <c r="J257"/>
  <c r="M256"/>
  <c r="J256"/>
  <c r="M255"/>
  <c r="J255"/>
  <c r="M254"/>
  <c r="J254"/>
  <c r="M253"/>
  <c r="J253"/>
  <c r="M252"/>
  <c r="J252"/>
  <c r="M251"/>
  <c r="J251"/>
  <c r="M250"/>
  <c r="J250"/>
  <c r="M249"/>
  <c r="J249"/>
  <c r="M248"/>
  <c r="J248"/>
  <c r="M247"/>
  <c r="J247"/>
  <c r="M246"/>
  <c r="J246"/>
  <c r="M245"/>
  <c r="J245"/>
  <c r="M244"/>
  <c r="J244"/>
  <c r="M243"/>
  <c r="J243"/>
  <c r="M242"/>
  <c r="J242"/>
  <c r="M241"/>
  <c r="J241"/>
  <c r="M240"/>
  <c r="J240"/>
  <c r="M239"/>
  <c r="J239"/>
  <c r="M238"/>
  <c r="J238"/>
  <c r="M237"/>
  <c r="J237"/>
  <c r="M236"/>
  <c r="J236"/>
  <c r="M235"/>
  <c r="J235"/>
  <c r="M234"/>
  <c r="J234"/>
  <c r="M233"/>
  <c r="J233"/>
  <c r="M232"/>
  <c r="J232"/>
  <c r="M231"/>
  <c r="J231"/>
  <c r="M230"/>
  <c r="J230"/>
  <c r="M229"/>
  <c r="J229"/>
  <c r="M228"/>
  <c r="J228"/>
  <c r="M227"/>
  <c r="J227"/>
  <c r="M226"/>
  <c r="J226"/>
  <c r="M225"/>
  <c r="J225"/>
  <c r="M224"/>
  <c r="J224"/>
  <c r="M223"/>
  <c r="J223"/>
  <c r="M222"/>
  <c r="J222"/>
  <c r="M221"/>
  <c r="M259" s="1"/>
  <c r="J221"/>
  <c r="J259" s="1"/>
  <c r="M220"/>
  <c r="J220"/>
  <c r="M218"/>
  <c r="J218"/>
  <c r="H217"/>
  <c r="G217"/>
  <c r="F217"/>
  <c r="E217"/>
  <c r="D217"/>
  <c r="M216"/>
  <c r="J216"/>
  <c r="M215"/>
  <c r="J215"/>
  <c r="M214"/>
  <c r="J214"/>
  <c r="M213"/>
  <c r="J213"/>
  <c r="M212"/>
  <c r="J212"/>
  <c r="M211"/>
  <c r="J211"/>
  <c r="M210"/>
  <c r="J210"/>
  <c r="M209"/>
  <c r="J209"/>
  <c r="M208"/>
  <c r="J208"/>
  <c r="M207"/>
  <c r="J207"/>
  <c r="M206"/>
  <c r="J206"/>
  <c r="M205"/>
  <c r="J205"/>
  <c r="M204"/>
  <c r="J204"/>
  <c r="M203"/>
  <c r="J203"/>
  <c r="M202"/>
  <c r="J202"/>
  <c r="M201"/>
  <c r="J201"/>
  <c r="M200"/>
  <c r="J200"/>
  <c r="M199"/>
  <c r="J199"/>
  <c r="M198"/>
  <c r="J198"/>
  <c r="M197"/>
  <c r="J197"/>
  <c r="M196"/>
  <c r="J196"/>
  <c r="M195"/>
  <c r="J195"/>
  <c r="M194"/>
  <c r="J194"/>
  <c r="M193"/>
  <c r="J193"/>
  <c r="M192"/>
  <c r="J192"/>
  <c r="M191"/>
  <c r="M217" s="1"/>
  <c r="J191"/>
  <c r="J217" s="1"/>
  <c r="M190"/>
  <c r="J190"/>
  <c r="M189"/>
  <c r="J189"/>
  <c r="H187"/>
  <c r="G187"/>
  <c r="F187"/>
  <c r="E187"/>
  <c r="D187"/>
  <c r="M186"/>
  <c r="J186"/>
  <c r="M185"/>
  <c r="J185"/>
  <c r="M184"/>
  <c r="J184"/>
  <c r="M183"/>
  <c r="J183"/>
  <c r="M182"/>
  <c r="J182"/>
  <c r="M181"/>
  <c r="J181"/>
  <c r="M180"/>
  <c r="J180"/>
  <c r="M179"/>
  <c r="J179"/>
  <c r="M178"/>
  <c r="J178"/>
  <c r="M177"/>
  <c r="J177"/>
  <c r="M176"/>
  <c r="J176"/>
  <c r="M175"/>
  <c r="J175"/>
  <c r="M174"/>
  <c r="J174"/>
  <c r="M173"/>
  <c r="J173"/>
  <c r="M172"/>
  <c r="J172"/>
  <c r="M171"/>
  <c r="J171"/>
  <c r="M170"/>
  <c r="J170"/>
  <c r="M169"/>
  <c r="J169"/>
  <c r="M168"/>
  <c r="J168"/>
  <c r="M167"/>
  <c r="J167"/>
  <c r="M166"/>
  <c r="J166"/>
  <c r="M165"/>
  <c r="J165"/>
  <c r="M164"/>
  <c r="J164"/>
  <c r="M163"/>
  <c r="J163"/>
  <c r="M162"/>
  <c r="J162"/>
  <c r="M161"/>
  <c r="J161"/>
  <c r="M160"/>
  <c r="M187" s="1"/>
  <c r="J160"/>
  <c r="J187" s="1"/>
  <c r="M159"/>
  <c r="J159"/>
  <c r="M157"/>
  <c r="J157"/>
  <c r="H156"/>
  <c r="G156"/>
  <c r="F156"/>
  <c r="E156"/>
  <c r="D156"/>
  <c r="M155"/>
  <c r="J155"/>
  <c r="M154"/>
  <c r="J154"/>
  <c r="M153"/>
  <c r="J153"/>
  <c r="M152"/>
  <c r="J152"/>
  <c r="M151"/>
  <c r="J151"/>
  <c r="M150"/>
  <c r="J150"/>
  <c r="M149"/>
  <c r="J149"/>
  <c r="M148"/>
  <c r="J148"/>
  <c r="M147"/>
  <c r="J147"/>
  <c r="M146"/>
  <c r="J146"/>
  <c r="M145"/>
  <c r="J145"/>
  <c r="M144"/>
  <c r="J144"/>
  <c r="M143"/>
  <c r="M156" s="1"/>
  <c r="J143"/>
  <c r="J156" s="1"/>
  <c r="M142"/>
  <c r="J142"/>
  <c r="M140"/>
  <c r="J140"/>
  <c r="M139"/>
  <c r="J139"/>
  <c r="H137"/>
  <c r="G137"/>
  <c r="F137"/>
  <c r="E137"/>
  <c r="D137"/>
  <c r="M136"/>
  <c r="J136"/>
  <c r="M135"/>
  <c r="J135"/>
  <c r="M134"/>
  <c r="J134"/>
  <c r="M133"/>
  <c r="J133"/>
  <c r="M132"/>
  <c r="J132"/>
  <c r="M131"/>
  <c r="J131"/>
  <c r="M130"/>
  <c r="J130"/>
  <c r="M129"/>
  <c r="J129"/>
  <c r="M128"/>
  <c r="J128"/>
  <c r="M127"/>
  <c r="J127"/>
  <c r="M126"/>
  <c r="J126"/>
  <c r="M125"/>
  <c r="M124"/>
  <c r="J124"/>
  <c r="M123"/>
  <c r="J123"/>
  <c r="M122"/>
  <c r="J122"/>
  <c r="M121"/>
  <c r="J121"/>
  <c r="M120"/>
  <c r="J120"/>
  <c r="M119"/>
  <c r="J119"/>
  <c r="M118"/>
  <c r="J118"/>
  <c r="M117"/>
  <c r="J117"/>
  <c r="M116"/>
  <c r="J116"/>
  <c r="M115"/>
  <c r="M114"/>
  <c r="J114"/>
  <c r="M113"/>
  <c r="J113"/>
  <c r="M112"/>
  <c r="J112"/>
  <c r="M111"/>
  <c r="J111"/>
  <c r="M110"/>
  <c r="M109"/>
  <c r="J109"/>
  <c r="M108"/>
  <c r="J108"/>
  <c r="M107"/>
  <c r="J107"/>
  <c r="M106"/>
  <c r="J106"/>
  <c r="M105"/>
  <c r="J105"/>
  <c r="M104"/>
  <c r="J104"/>
  <c r="M103"/>
  <c r="J103"/>
  <c r="M102"/>
  <c r="J102"/>
  <c r="M101"/>
  <c r="J101"/>
  <c r="M100"/>
  <c r="J100"/>
  <c r="M99"/>
  <c r="J99"/>
  <c r="M98"/>
  <c r="J98"/>
  <c r="M97"/>
  <c r="J97"/>
  <c r="M96"/>
  <c r="J96"/>
  <c r="M95"/>
  <c r="J95"/>
  <c r="M94"/>
  <c r="H93"/>
  <c r="G93"/>
  <c r="F93"/>
  <c r="E93"/>
  <c r="D93"/>
  <c r="M92"/>
  <c r="J92"/>
  <c r="M91"/>
  <c r="J91"/>
  <c r="M90"/>
  <c r="M89"/>
  <c r="J89"/>
  <c r="M88"/>
  <c r="J88"/>
  <c r="M87"/>
  <c r="J87"/>
  <c r="M86"/>
  <c r="J86"/>
  <c r="M85"/>
  <c r="M84"/>
  <c r="J84"/>
  <c r="M83"/>
  <c r="J83"/>
  <c r="M82"/>
  <c r="J82"/>
  <c r="M81"/>
  <c r="J81"/>
  <c r="M80"/>
  <c r="J80"/>
  <c r="M79"/>
  <c r="J79"/>
  <c r="M78"/>
  <c r="J78"/>
  <c r="M77"/>
  <c r="J77"/>
  <c r="M76"/>
  <c r="J76"/>
  <c r="M75"/>
  <c r="J75"/>
  <c r="M74"/>
  <c r="J74"/>
  <c r="M73"/>
  <c r="J73"/>
  <c r="M72"/>
  <c r="J72"/>
  <c r="M71"/>
  <c r="J71"/>
  <c r="M70"/>
  <c r="M69"/>
  <c r="J69"/>
  <c r="M68"/>
  <c r="J68"/>
  <c r="M67"/>
  <c r="J67"/>
  <c r="M66"/>
  <c r="M65"/>
  <c r="H63"/>
  <c r="G63"/>
  <c r="F63"/>
  <c r="E63"/>
  <c r="D63"/>
  <c r="M62"/>
  <c r="J62"/>
  <c r="M61"/>
  <c r="J61"/>
  <c r="M60"/>
  <c r="M59"/>
  <c r="J59"/>
  <c r="M58"/>
  <c r="J58"/>
  <c r="M57"/>
  <c r="J57"/>
  <c r="M56"/>
  <c r="M55"/>
  <c r="M54"/>
  <c r="J54"/>
  <c r="M53"/>
  <c r="J53"/>
  <c r="M52"/>
  <c r="J52"/>
  <c r="M51"/>
  <c r="J51"/>
  <c r="J50" s="1"/>
  <c r="M49"/>
  <c r="M48"/>
  <c r="J48"/>
  <c r="M47"/>
  <c r="J47"/>
  <c r="M46"/>
  <c r="J46"/>
  <c r="M45"/>
  <c r="J45"/>
  <c r="M44"/>
  <c r="J44"/>
  <c r="M43"/>
  <c r="J43"/>
  <c r="M42"/>
  <c r="J42"/>
  <c r="M41"/>
  <c r="J41"/>
  <c r="M40"/>
  <c r="J40"/>
  <c r="M39"/>
  <c r="J39"/>
  <c r="M38"/>
  <c r="J38"/>
  <c r="M37"/>
  <c r="J37"/>
  <c r="M36"/>
  <c r="J36"/>
  <c r="M35"/>
  <c r="M34"/>
  <c r="J34"/>
  <c r="M33"/>
  <c r="J33"/>
  <c r="M32"/>
  <c r="J32"/>
  <c r="M31"/>
  <c r="J31"/>
  <c r="M30"/>
  <c r="J30"/>
  <c r="M29"/>
  <c r="J29"/>
  <c r="M28"/>
  <c r="J28"/>
  <c r="M27"/>
  <c r="J27"/>
  <c r="M26"/>
  <c r="J26"/>
  <c r="M25"/>
  <c r="J25"/>
  <c r="M24"/>
  <c r="J23"/>
  <c r="M22"/>
  <c r="H21"/>
  <c r="G21"/>
  <c r="F21"/>
  <c r="E21"/>
  <c r="D21"/>
  <c r="M20"/>
  <c r="J20"/>
  <c r="M19"/>
  <c r="J19"/>
  <c r="M18"/>
  <c r="M17"/>
  <c r="J17"/>
  <c r="M16"/>
  <c r="J16"/>
  <c r="M15"/>
  <c r="J15"/>
  <c r="M14"/>
  <c r="J14"/>
  <c r="M13"/>
  <c r="M12"/>
  <c r="J12"/>
  <c r="M11"/>
  <c r="J11"/>
  <c r="M10"/>
  <c r="J10"/>
  <c r="M9"/>
  <c r="J9"/>
  <c r="M8"/>
  <c r="J8"/>
  <c r="M7"/>
  <c r="J7"/>
  <c r="M6"/>
  <c r="J5"/>
  <c r="H245" i="1"/>
  <c r="G245"/>
  <c r="F245"/>
  <c r="E245"/>
  <c r="D245"/>
  <c r="J244"/>
  <c r="J243"/>
  <c r="J242"/>
  <c r="J241"/>
  <c r="J240"/>
  <c r="J239"/>
  <c r="J237"/>
  <c r="J236"/>
  <c r="J235"/>
  <c r="J232"/>
  <c r="J231"/>
  <c r="J229"/>
  <c r="J228"/>
  <c r="J226"/>
  <c r="J224"/>
  <c r="J222"/>
  <c r="J220"/>
  <c r="J218"/>
  <c r="J217" s="1"/>
  <c r="H214"/>
  <c r="G214"/>
  <c r="F214"/>
  <c r="E214"/>
  <c r="D214"/>
  <c r="J213"/>
  <c r="J212"/>
  <c r="J211"/>
  <c r="J210"/>
  <c r="J209"/>
  <c r="J207"/>
  <c r="J206"/>
  <c r="J205"/>
  <c r="J203"/>
  <c r="J201"/>
  <c r="J200" s="1"/>
  <c r="H197"/>
  <c r="G197"/>
  <c r="F197"/>
  <c r="E197"/>
  <c r="D197"/>
  <c r="J196"/>
  <c r="J195"/>
  <c r="J194"/>
  <c r="J193"/>
  <c r="J191"/>
  <c r="J189"/>
  <c r="J188"/>
  <c r="J187"/>
  <c r="J186"/>
  <c r="J185"/>
  <c r="J183"/>
  <c r="J181"/>
  <c r="J179"/>
  <c r="J178"/>
  <c r="H177"/>
  <c r="G177"/>
  <c r="F177"/>
  <c r="E177"/>
  <c r="D177"/>
  <c r="J176"/>
  <c r="J175"/>
  <c r="J174"/>
  <c r="J173"/>
  <c r="J172"/>
  <c r="J171"/>
  <c r="J169"/>
  <c r="J168"/>
  <c r="J166"/>
  <c r="J165"/>
  <c r="J163"/>
  <c r="J162"/>
  <c r="J161"/>
  <c r="J159"/>
  <c r="J158"/>
  <c r="J157"/>
  <c r="J156"/>
  <c r="J155"/>
  <c r="J154"/>
  <c r="J153"/>
  <c r="J151"/>
  <c r="J150" s="1"/>
  <c r="J149"/>
  <c r="J148"/>
  <c r="H147"/>
  <c r="G147"/>
  <c r="F147"/>
  <c r="E147"/>
  <c r="D147"/>
  <c r="J146"/>
  <c r="J145"/>
  <c r="J144"/>
  <c r="J143"/>
  <c r="J141"/>
  <c r="J139"/>
  <c r="J138"/>
  <c r="J137"/>
  <c r="J136"/>
  <c r="J135"/>
  <c r="J133"/>
  <c r="J131"/>
  <c r="J130"/>
  <c r="H129"/>
  <c r="G129"/>
  <c r="F129"/>
  <c r="E129"/>
  <c r="D129"/>
  <c r="J128"/>
  <c r="J127"/>
  <c r="J126"/>
  <c r="J125"/>
  <c r="J123"/>
  <c r="J120"/>
  <c r="J119"/>
  <c r="J118"/>
  <c r="J115"/>
  <c r="J114"/>
  <c r="J113"/>
  <c r="J112"/>
  <c r="J110"/>
  <c r="J109"/>
  <c r="J108"/>
  <c r="J107"/>
  <c r="J105"/>
  <c r="J103"/>
  <c r="J101"/>
  <c r="J99"/>
  <c r="J98"/>
  <c r="H97"/>
  <c r="G97"/>
  <c r="F97"/>
  <c r="E97"/>
  <c r="D97"/>
  <c r="J93"/>
  <c r="J92"/>
  <c r="J91"/>
  <c r="J89"/>
  <c r="J88"/>
  <c r="J87"/>
  <c r="J86"/>
  <c r="J85"/>
  <c r="J84"/>
  <c r="J83"/>
  <c r="J81"/>
  <c r="J80"/>
  <c r="J79"/>
  <c r="J77"/>
  <c r="J76"/>
  <c r="J75"/>
  <c r="J74"/>
  <c r="J72"/>
  <c r="J70"/>
  <c r="J69"/>
  <c r="H68"/>
  <c r="G68"/>
  <c r="F68"/>
  <c r="E68"/>
  <c r="D68"/>
  <c r="J67"/>
  <c r="J66"/>
  <c r="J65"/>
  <c r="J64"/>
  <c r="J63"/>
  <c r="J60"/>
  <c r="J59"/>
  <c r="J58"/>
  <c r="J56"/>
  <c r="J52"/>
  <c r="J51"/>
  <c r="H50"/>
  <c r="G50"/>
  <c r="F50"/>
  <c r="E50"/>
  <c r="D50"/>
  <c r="J49"/>
  <c r="J48"/>
  <c r="J47"/>
  <c r="J46"/>
  <c r="J44"/>
  <c r="J42"/>
  <c r="J41"/>
  <c r="J39"/>
  <c r="J38"/>
  <c r="J36"/>
  <c r="J35"/>
  <c r="J34"/>
  <c r="J32"/>
  <c r="J29"/>
  <c r="J27"/>
  <c r="J26"/>
  <c r="J25"/>
  <c r="J23"/>
  <c r="M50" i="2" l="1"/>
  <c r="M21"/>
  <c r="E640"/>
  <c r="G640"/>
  <c r="M63"/>
  <c r="M64" s="1"/>
  <c r="D641"/>
  <c r="F641"/>
  <c r="H641"/>
  <c r="M93"/>
  <c r="D138"/>
  <c r="F138"/>
  <c r="H138"/>
  <c r="J137"/>
  <c r="D188"/>
  <c r="F188"/>
  <c r="H188"/>
  <c r="D260"/>
  <c r="F260"/>
  <c r="H260"/>
  <c r="D329"/>
  <c r="F329"/>
  <c r="H329"/>
  <c r="D379"/>
  <c r="F379"/>
  <c r="H379"/>
  <c r="D452"/>
  <c r="F452"/>
  <c r="H452"/>
  <c r="D518"/>
  <c r="F518"/>
  <c r="H518"/>
  <c r="D572"/>
  <c r="F572"/>
  <c r="H572"/>
  <c r="D639"/>
  <c r="F639"/>
  <c r="H639"/>
  <c r="J21"/>
  <c r="D64"/>
  <c r="D642" s="1"/>
  <c r="F64"/>
  <c r="H64"/>
  <c r="H642" s="1"/>
  <c r="J63"/>
  <c r="E641"/>
  <c r="G641"/>
  <c r="J93"/>
  <c r="J138" s="1"/>
  <c r="E138"/>
  <c r="G138"/>
  <c r="M137"/>
  <c r="M188"/>
  <c r="E188"/>
  <c r="G188"/>
  <c r="M260"/>
  <c r="E260"/>
  <c r="G260"/>
  <c r="M329"/>
  <c r="E329"/>
  <c r="G329"/>
  <c r="M379"/>
  <c r="E379"/>
  <c r="G379"/>
  <c r="M452"/>
  <c r="E452"/>
  <c r="G452"/>
  <c r="M518"/>
  <c r="E518"/>
  <c r="G518"/>
  <c r="M572"/>
  <c r="E572"/>
  <c r="G572"/>
  <c r="M639"/>
  <c r="E639"/>
  <c r="G639"/>
  <c r="J64"/>
  <c r="M640"/>
  <c r="J188"/>
  <c r="J260"/>
  <c r="J329"/>
  <c r="J379"/>
  <c r="J452"/>
  <c r="J518"/>
  <c r="J572"/>
  <c r="J639"/>
  <c r="E64"/>
  <c r="G64"/>
  <c r="D640"/>
  <c r="F640"/>
  <c r="H640"/>
  <c r="J24" i="1"/>
  <c r="J140"/>
  <c r="J182"/>
  <c r="J208"/>
  <c r="J116"/>
  <c r="J90"/>
  <c r="J78"/>
  <c r="J43"/>
  <c r="J28"/>
  <c r="J100"/>
  <c r="J106"/>
  <c r="J238"/>
  <c r="J132"/>
  <c r="J33"/>
  <c r="J160"/>
  <c r="J61"/>
  <c r="J152"/>
  <c r="J219"/>
  <c r="J233"/>
  <c r="J122"/>
  <c r="J170"/>
  <c r="J71"/>
  <c r="J202"/>
  <c r="J225"/>
  <c r="E246"/>
  <c r="J55"/>
  <c r="J190"/>
  <c r="G246"/>
  <c r="F246"/>
  <c r="H246"/>
  <c r="D246"/>
  <c r="E642" i="2" l="1"/>
  <c r="M641"/>
  <c r="J641"/>
  <c r="F642"/>
  <c r="J640"/>
  <c r="G642"/>
  <c r="M138"/>
  <c r="J642"/>
  <c r="M642"/>
  <c r="J214" i="1"/>
  <c r="J147"/>
  <c r="J197"/>
  <c r="J177"/>
  <c r="J129"/>
  <c r="J97"/>
  <c r="J50"/>
  <c r="J68"/>
  <c r="J245"/>
  <c r="J246" l="1"/>
</calcChain>
</file>

<file path=xl/sharedStrings.xml><?xml version="1.0" encoding="utf-8"?>
<sst xmlns="http://schemas.openxmlformats.org/spreadsheetml/2006/main" count="1447" uniqueCount="251">
  <si>
    <t>№ рецептуры1</t>
  </si>
  <si>
    <t>Название блюда</t>
  </si>
  <si>
    <t>масса брутто</t>
  </si>
  <si>
    <t>Масса</t>
  </si>
  <si>
    <t>Белки</t>
  </si>
  <si>
    <t>Жиры</t>
  </si>
  <si>
    <t>Углеводы</t>
  </si>
  <si>
    <t>Калорийность</t>
  </si>
  <si>
    <t>ТЗБ</t>
  </si>
  <si>
    <t>"Белый медведь"</t>
  </si>
  <si>
    <t>г</t>
  </si>
  <si>
    <t>Ккал</t>
  </si>
  <si>
    <t>цена</t>
  </si>
  <si>
    <t>ст-ть</t>
  </si>
  <si>
    <t>Понедельник, 1 неделя</t>
  </si>
  <si>
    <t>Завтрак</t>
  </si>
  <si>
    <t>54-1з</t>
  </si>
  <si>
    <t>Сыр твердых сортов в нарезке</t>
  </si>
  <si>
    <t>сыр полутвердый</t>
  </si>
  <si>
    <t>54-9к</t>
  </si>
  <si>
    <t>Каша вязкая молочная овсяная</t>
  </si>
  <si>
    <t>крупа овсяная</t>
  </si>
  <si>
    <t>молоко</t>
  </si>
  <si>
    <t>масло сливочное</t>
  </si>
  <si>
    <t>сахар-песок</t>
  </si>
  <si>
    <t>соль поваренная йодированная</t>
  </si>
  <si>
    <t>вода</t>
  </si>
  <si>
    <t>Пром.</t>
  </si>
  <si>
    <t>Фрукт (Расчет: мандарин)2</t>
  </si>
  <si>
    <t>54-2гн</t>
  </si>
  <si>
    <t>Чай с сахаром</t>
  </si>
  <si>
    <t>чай черный байховый</t>
  </si>
  <si>
    <t>Хлеб пшеничный</t>
  </si>
  <si>
    <t>Хлеб ржаной</t>
  </si>
  <si>
    <t>Итого за Завтрак</t>
  </si>
  <si>
    <t>Обед</t>
  </si>
  <si>
    <t>54-3з</t>
  </si>
  <si>
    <t>Овощи в нарезке (Расчет: помидор)4</t>
  </si>
  <si>
    <t>томат</t>
  </si>
  <si>
    <t>54-4с</t>
  </si>
  <si>
    <t>Рассольник домашний</t>
  </si>
  <si>
    <t>картофель</t>
  </si>
  <si>
    <t>капуста белокочанная</t>
  </si>
  <si>
    <t>лук репчатый</t>
  </si>
  <si>
    <t>морковь</t>
  </si>
  <si>
    <t>огурец соленый</t>
  </si>
  <si>
    <t>сметана</t>
  </si>
  <si>
    <t>масло подсолнечное</t>
  </si>
  <si>
    <t>лавровый лист</t>
  </si>
  <si>
    <t xml:space="preserve">бульон </t>
  </si>
  <si>
    <t>54-10г</t>
  </si>
  <si>
    <t>Картофель отварной в молоке</t>
  </si>
  <si>
    <t>мука пшеничная высший сорт</t>
  </si>
  <si>
    <t>54-16м</t>
  </si>
  <si>
    <t>Тефтели из говядины с рисом</t>
  </si>
  <si>
    <t>говядина 1 категории</t>
  </si>
  <si>
    <t>крупа рисовая</t>
  </si>
  <si>
    <t>Масса полуфабриката:</t>
  </si>
  <si>
    <r>
      <t>51,6</t>
    </r>
    <r>
      <rPr>
        <i/>
        <sz val="10"/>
        <color theme="1"/>
        <rFont val="Arial"/>
        <family val="2"/>
        <charset val="204"/>
      </rPr>
      <t>х</t>
    </r>
    <r>
      <rPr>
        <i/>
        <sz val="10"/>
        <color theme="1"/>
        <rFont val="Times New Roman"/>
        <family val="1"/>
        <charset val="204"/>
      </rPr>
      <t>2</t>
    </r>
  </si>
  <si>
    <t>54-2соус</t>
  </si>
  <si>
    <t>Соус белый основной</t>
  </si>
  <si>
    <t>бульон</t>
  </si>
  <si>
    <t>54-3хн</t>
  </si>
  <si>
    <t>Компот из чернослива</t>
  </si>
  <si>
    <t>чернослив</t>
  </si>
  <si>
    <t>Итого за Обед</t>
  </si>
  <si>
    <t>Итого за день</t>
  </si>
  <si>
    <t>Вторник, 1 неделя</t>
  </si>
  <si>
    <t>54-28з</t>
  </si>
  <si>
    <t>Свекла отварная дольками</t>
  </si>
  <si>
    <t>свекла</t>
  </si>
  <si>
    <t>кислота лимонная</t>
  </si>
  <si>
    <t>54-11г</t>
  </si>
  <si>
    <t>Картофельное пюре</t>
  </si>
  <si>
    <t>54-25м</t>
  </si>
  <si>
    <t>Курица тушеная с морковью</t>
  </si>
  <si>
    <t>куриная грудка (филе)</t>
  </si>
  <si>
    <t>54-21гн</t>
  </si>
  <si>
    <t>Какао с молоком</t>
  </si>
  <si>
    <t>какао-порошок</t>
  </si>
  <si>
    <t>яблоко</t>
  </si>
  <si>
    <t>54-2с</t>
  </si>
  <si>
    <t>Борщ с капустой и картофелем со сметаной</t>
  </si>
  <si>
    <t>томатное пюре</t>
  </si>
  <si>
    <t>54-6г</t>
  </si>
  <si>
    <t>Рис отварной</t>
  </si>
  <si>
    <t>54-14р</t>
  </si>
  <si>
    <t>Котлета рыбная любительская (минтай)</t>
  </si>
  <si>
    <t>минтай (филе)</t>
  </si>
  <si>
    <t>яйцо куриное</t>
  </si>
  <si>
    <t>хлеб пшеничный</t>
  </si>
  <si>
    <t>54-5соус</t>
  </si>
  <si>
    <t>Соус молочный натуральный</t>
  </si>
  <si>
    <t>54-31хн</t>
  </si>
  <si>
    <t>Компот из клубники</t>
  </si>
  <si>
    <t>клубника</t>
  </si>
  <si>
    <t>Среда, 1 неделя</t>
  </si>
  <si>
    <t>54-20з</t>
  </si>
  <si>
    <t>Горошек зеленый4</t>
  </si>
  <si>
    <t>Горошек зеленый консервированный</t>
  </si>
  <si>
    <t>54-1о</t>
  </si>
  <si>
    <t>Омлет натуральный</t>
  </si>
  <si>
    <t>Фрукт (Расчет: яблоко)2</t>
  </si>
  <si>
    <t>54-4гн</t>
  </si>
  <si>
    <t>Чай с молоком и сахаром</t>
  </si>
  <si>
    <t>перец сладкий</t>
  </si>
  <si>
    <t>54-7с</t>
  </si>
  <si>
    <t>Суп картофельный с макаронными изделиями</t>
  </si>
  <si>
    <t>макаронные изделия</t>
  </si>
  <si>
    <t>бульон (вода)</t>
  </si>
  <si>
    <t>54-5г</t>
  </si>
  <si>
    <t>Каша перловая рассыпчатая</t>
  </si>
  <si>
    <t>крупа перловая</t>
  </si>
  <si>
    <t>54-31м</t>
  </si>
  <si>
    <t>Оладьи из печени по-кунцевски</t>
  </si>
  <si>
    <t>печень говяжья</t>
  </si>
  <si>
    <t>54-2хн</t>
  </si>
  <si>
    <t>Компот из кураги</t>
  </si>
  <si>
    <t>курага</t>
  </si>
  <si>
    <t>Четверг, 1 неделя</t>
  </si>
  <si>
    <t>54-21к</t>
  </si>
  <si>
    <t>Каша вязкая молочная ячневая</t>
  </si>
  <si>
    <t>крупа ячневая</t>
  </si>
  <si>
    <t xml:space="preserve">54-1т                                     </t>
  </si>
  <si>
    <t>Запеканка из творога</t>
  </si>
  <si>
    <t>творог</t>
  </si>
  <si>
    <t>крупа манная</t>
  </si>
  <si>
    <t>сухари панировочные</t>
  </si>
  <si>
    <t>ванилин</t>
  </si>
  <si>
    <t>Джем из абрикосов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</si>
  <si>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</si>
  <si>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</si>
  <si>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</si>
  <si>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</si>
  <si>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</si>
  <si>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</si>
  <si>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54-1хн</t>
  </si>
  <si>
    <t>Компот из смеси сухофруктов</t>
  </si>
  <si>
    <t>смесь сухофруктов</t>
  </si>
  <si>
    <t>Пятница, 1 неделя</t>
  </si>
  <si>
    <t>54-23гн</t>
  </si>
  <si>
    <t>Кофейный напиток с молоком</t>
  </si>
  <si>
    <t>кофейный напиток</t>
  </si>
  <si>
    <t>54-8с</t>
  </si>
  <si>
    <t>Суп гороховый</t>
  </si>
  <si>
    <t>горох</t>
  </si>
  <si>
    <t>54-4г</t>
  </si>
  <si>
    <t>Каша гречневая рассыпчатая</t>
  </si>
  <si>
    <t>крупа гречневая</t>
  </si>
  <si>
    <t xml:space="preserve">54-1м </t>
  </si>
  <si>
    <t>Бефстроганов из отварной говядины</t>
  </si>
  <si>
    <t>Масса мясной части готового блюда:</t>
  </si>
  <si>
    <t>Масса соуса в готовом блюде:</t>
  </si>
  <si>
    <t>54-7хн</t>
  </si>
  <si>
    <t>Компот из смородины</t>
  </si>
  <si>
    <t>смородина черная</t>
  </si>
  <si>
    <t>54-3гн</t>
  </si>
  <si>
    <t>Чай с лимоном и сахаром</t>
  </si>
  <si>
    <t>лимон</t>
  </si>
  <si>
    <t>54-2з</t>
  </si>
  <si>
    <t>Овощи в нарезке (Расчет: огурец)4</t>
  </si>
  <si>
    <t>огурец</t>
  </si>
  <si>
    <t>54-32хн</t>
  </si>
  <si>
    <t>Компот из свежих яблок</t>
  </si>
  <si>
    <t>Понедельник, 2 неделя</t>
  </si>
  <si>
    <t>54-6к</t>
  </si>
  <si>
    <t>Каша вязкая молочная пшенная</t>
  </si>
  <si>
    <t>крупа пшенная</t>
  </si>
  <si>
    <t>54-3с</t>
  </si>
  <si>
    <t>Рассольник Ленинградский</t>
  </si>
  <si>
    <t xml:space="preserve">54-11м </t>
  </si>
  <si>
    <t>Плов из отварной говядины</t>
  </si>
  <si>
    <t>Масса мясной части в готовом блюде:</t>
  </si>
  <si>
    <t>Масса рисовой части в готовом блюде:</t>
  </si>
  <si>
    <t>Вторник, 2 неделя</t>
  </si>
  <si>
    <t>54-2г</t>
  </si>
  <si>
    <t>Макароны отварные с овощами</t>
  </si>
  <si>
    <t>горошек зеленый консервированный</t>
  </si>
  <si>
    <t>54-10с</t>
  </si>
  <si>
    <t>Суп крестьянский с крупой (крупа перловая)</t>
  </si>
  <si>
    <t>54-13р</t>
  </si>
  <si>
    <t>Котлета рыбная любительская (треска)</t>
  </si>
  <si>
    <t>треска (филе)</t>
  </si>
  <si>
    <t>Среда, 2 неделя</t>
  </si>
  <si>
    <t>54-20к</t>
  </si>
  <si>
    <t>Каша жидкая молочная гречневая</t>
  </si>
  <si>
    <t>54-27з</t>
  </si>
  <si>
    <t>Морковь отварная дольками</t>
  </si>
  <si>
    <t>54-21г</t>
  </si>
  <si>
    <t>Горошница</t>
  </si>
  <si>
    <t xml:space="preserve">54-7м </t>
  </si>
  <si>
    <t>Шницель из говядины</t>
  </si>
  <si>
    <t>Четверг, 2 неделя</t>
  </si>
  <si>
    <t>54-9с</t>
  </si>
  <si>
    <t>Суп фасолевый</t>
  </si>
  <si>
    <t>фасоль</t>
  </si>
  <si>
    <t>54-18м</t>
  </si>
  <si>
    <t>Печень говяжья по-строгановски</t>
  </si>
  <si>
    <t>Масса готовой печени:</t>
  </si>
  <si>
    <t>Пятница, 2 неделя</t>
  </si>
  <si>
    <t>34,4×2</t>
  </si>
  <si>
    <t>54-11р</t>
  </si>
  <si>
    <t>Рыба тушеная в томате с овощами (минтай)</t>
  </si>
  <si>
    <t>Средние показатели за Завтрак</t>
  </si>
  <si>
    <t>Средние показатели за Обед</t>
  </si>
  <si>
    <t>Средние показатели за период</t>
  </si>
  <si>
    <t xml:space="preserve">54-21з </t>
  </si>
  <si>
    <t>Кукуруза сахарная</t>
  </si>
  <si>
    <t>кукуруза консервированная</t>
  </si>
  <si>
    <t>Горошек зеленый</t>
  </si>
  <si>
    <t>1,5яйца на одного</t>
  </si>
  <si>
    <t>К</t>
  </si>
  <si>
    <t>вторник</t>
  </si>
  <si>
    <t>Вторник 1 нед</t>
  </si>
  <si>
    <t>4день</t>
  </si>
  <si>
    <t>5 день</t>
  </si>
  <si>
    <t>6 день</t>
  </si>
  <si>
    <t>9 день</t>
  </si>
  <si>
    <t>10 день</t>
  </si>
  <si>
    <t>Каша вязкая молочная Дружба</t>
  </si>
  <si>
    <t xml:space="preserve"> </t>
  </si>
  <si>
    <t>Рыба тушеная в томате с овощами</t>
  </si>
  <si>
    <t>нетто</t>
  </si>
  <si>
    <t>к</t>
  </si>
  <si>
    <t>угл</t>
  </si>
  <si>
    <t>бел</t>
  </si>
  <si>
    <t>жиры</t>
  </si>
  <si>
    <t>лук</t>
  </si>
  <si>
    <t>брутто  гл()</t>
  </si>
  <si>
    <t xml:space="preserve">сахар </t>
  </si>
  <si>
    <t>54-5м</t>
  </si>
  <si>
    <t>Котлета из курицы</t>
  </si>
  <si>
    <t>куриная грудка филе</t>
  </si>
  <si>
    <t>сухари панировачные</t>
  </si>
  <si>
    <t>54-21з</t>
  </si>
  <si>
    <t>54-11м</t>
  </si>
  <si>
    <t>плов из отварной говядины</t>
  </si>
  <si>
    <t>рис</t>
  </si>
  <si>
    <t>говядина</t>
  </si>
  <si>
    <t>лук репч</t>
  </si>
  <si>
    <t>соль</t>
  </si>
  <si>
    <t>горошек</t>
  </si>
  <si>
    <t>минтай филе 97,3 б</t>
  </si>
  <si>
    <t>Горошек</t>
  </si>
  <si>
    <t>Основное меню для детей в возрасте 7-11 лет</t>
  </si>
  <si>
    <t>сухофрукты</t>
  </si>
  <si>
    <t>сахар</t>
  </si>
  <si>
    <t>мука</t>
  </si>
  <si>
    <t xml:space="preserve">соль </t>
  </si>
  <si>
    <t>Соус красный основной</t>
  </si>
  <si>
    <t>54-3соус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</si>
</sst>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"/>
    <numFmt numFmtId="166" formatCode="0.0000"/>
  </numFmts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3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2" fontId="1" fillId="0" borderId="0" xfId="0" applyNumberFormat="1" applyFont="1"/>
    <xf numFmtId="2" fontId="5" fillId="0" borderId="0" xfId="0" applyNumberFormat="1" applyFont="1"/>
    <xf numFmtId="0" fontId="1" fillId="5" borderId="0" xfId="0" applyFont="1" applyFill="1"/>
    <xf numFmtId="0" fontId="1" fillId="0" borderId="0" xfId="0" applyFont="1" applyFill="1"/>
    <xf numFmtId="2" fontId="1" fillId="5" borderId="0" xfId="0" applyNumberFormat="1" applyFont="1" applyFill="1"/>
    <xf numFmtId="164" fontId="1" fillId="5" borderId="0" xfId="0" applyNumberFormat="1" applyFont="1" applyFill="1"/>
    <xf numFmtId="165" fontId="4" fillId="0" borderId="0" xfId="0" applyNumberFormat="1" applyFont="1"/>
    <xf numFmtId="2" fontId="4" fillId="0" borderId="0" xfId="0" applyNumberFormat="1" applyFont="1"/>
    <xf numFmtId="165" fontId="4" fillId="0" borderId="0" xfId="0" applyNumberFormat="1" applyFont="1" applyAlignment="1">
      <alignment horizontal="right"/>
    </xf>
    <xf numFmtId="0" fontId="1" fillId="6" borderId="0" xfId="0" applyFont="1" applyFill="1"/>
    <xf numFmtId="2" fontId="1" fillId="6" borderId="0" xfId="0" applyNumberFormat="1" applyFont="1" applyFill="1"/>
    <xf numFmtId="164" fontId="1" fillId="6" borderId="0" xfId="0" applyNumberFormat="1" applyFont="1" applyFill="1"/>
    <xf numFmtId="0" fontId="1" fillId="7" borderId="0" xfId="0" applyFont="1" applyFill="1"/>
    <xf numFmtId="2" fontId="7" fillId="7" borderId="0" xfId="0" applyNumberFormat="1" applyFont="1" applyFill="1"/>
    <xf numFmtId="164" fontId="1" fillId="7" borderId="0" xfId="0" applyNumberFormat="1" applyFont="1" applyFill="1"/>
    <xf numFmtId="0" fontId="1" fillId="8" borderId="0" xfId="0" applyFont="1" applyFill="1"/>
    <xf numFmtId="0" fontId="5" fillId="8" borderId="0" xfId="0" applyFont="1" applyFill="1"/>
    <xf numFmtId="2" fontId="1" fillId="0" borderId="0" xfId="0" applyNumberFormat="1" applyFont="1" applyFill="1"/>
    <xf numFmtId="2" fontId="1" fillId="7" borderId="0" xfId="0" applyNumberFormat="1" applyFont="1" applyFill="1"/>
    <xf numFmtId="0" fontId="4" fillId="8" borderId="0" xfId="0" applyFont="1" applyFill="1"/>
    <xf numFmtId="1" fontId="4" fillId="0" borderId="0" xfId="0" applyNumberFormat="1" applyFont="1"/>
    <xf numFmtId="166" fontId="5" fillId="0" borderId="0" xfId="0" applyNumberFormat="1" applyFont="1"/>
    <xf numFmtId="0" fontId="5" fillId="0" borderId="0" xfId="0" applyFont="1" applyFill="1"/>
    <xf numFmtId="0" fontId="4" fillId="0" borderId="0" xfId="0" applyFont="1" applyAlignment="1">
      <alignment horizontal="right"/>
    </xf>
    <xf numFmtId="0" fontId="8" fillId="5" borderId="0" xfId="0" applyFont="1" applyFill="1"/>
    <xf numFmtId="0" fontId="8" fillId="0" borderId="0" xfId="0" applyFont="1"/>
    <xf numFmtId="0" fontId="8" fillId="0" borderId="0" xfId="0" applyFont="1" applyFill="1"/>
    <xf numFmtId="0" fontId="8" fillId="6" borderId="0" xfId="0" applyFont="1" applyFill="1"/>
    <xf numFmtId="0" fontId="8" fillId="7" borderId="0" xfId="0" applyFont="1" applyFill="1"/>
    <xf numFmtId="2" fontId="8" fillId="0" borderId="0" xfId="0" applyNumberFormat="1" applyFont="1"/>
    <xf numFmtId="0" fontId="4" fillId="0" borderId="0" xfId="0" applyFont="1" applyFill="1"/>
    <xf numFmtId="164" fontId="5" fillId="0" borderId="0" xfId="0" applyNumberFormat="1" applyFont="1" applyFill="1"/>
    <xf numFmtId="0" fontId="1" fillId="2" borderId="0" xfId="0" applyFont="1" applyFill="1"/>
    <xf numFmtId="2" fontId="8" fillId="5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1" fillId="5" borderId="1" xfId="0" applyFont="1" applyFill="1" applyBorder="1"/>
    <xf numFmtId="0" fontId="1" fillId="0" borderId="1" xfId="0" applyFont="1" applyFill="1" applyBorder="1"/>
    <xf numFmtId="2" fontId="1" fillId="5" borderId="1" xfId="0" applyNumberFormat="1" applyFont="1" applyFill="1" applyBorder="1"/>
    <xf numFmtId="2" fontId="1" fillId="9" borderId="1" xfId="0" applyNumberFormat="1" applyFont="1" applyFill="1" applyBorder="1"/>
    <xf numFmtId="165" fontId="4" fillId="0" borderId="1" xfId="0" applyNumberFormat="1" applyFont="1" applyBorder="1"/>
    <xf numFmtId="1" fontId="4" fillId="0" borderId="1" xfId="0" applyNumberFormat="1" applyFont="1" applyBorder="1"/>
    <xf numFmtId="2" fontId="4" fillId="0" borderId="1" xfId="0" applyNumberFormat="1" applyFont="1" applyBorder="1"/>
    <xf numFmtId="0" fontId="8" fillId="0" borderId="1" xfId="0" applyFont="1" applyFill="1" applyBorder="1"/>
    <xf numFmtId="0" fontId="4" fillId="7" borderId="0" xfId="0" applyFont="1" applyFill="1"/>
    <xf numFmtId="0" fontId="5" fillId="7" borderId="0" xfId="0" applyFont="1" applyFill="1"/>
    <xf numFmtId="0" fontId="0" fillId="0" borderId="0" xfId="0" applyFill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10" fillId="0" borderId="1" xfId="0" applyFont="1" applyBorder="1"/>
    <xf numFmtId="0" fontId="0" fillId="0" borderId="0" xfId="0" applyBorder="1"/>
    <xf numFmtId="0" fontId="1" fillId="0" borderId="0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9" fillId="0" borderId="0" xfId="0" applyFont="1" applyFill="1"/>
    <xf numFmtId="0" fontId="1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2" fontId="1" fillId="0" borderId="0" xfId="0" applyNumberFormat="1" applyFont="1" applyFill="1" applyBorder="1"/>
    <xf numFmtId="0" fontId="5" fillId="0" borderId="0" xfId="0" applyFont="1" applyBorder="1"/>
    <xf numFmtId="2" fontId="5" fillId="0" borderId="0" xfId="0" applyNumberFormat="1" applyFont="1" applyBorder="1"/>
    <xf numFmtId="0" fontId="1" fillId="0" borderId="2" xfId="0" applyFont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12" fillId="0" borderId="1" xfId="0" applyFont="1" applyBorder="1"/>
    <xf numFmtId="0" fontId="3" fillId="0" borderId="2" xfId="0" applyFont="1" applyBorder="1"/>
    <xf numFmtId="0" fontId="13" fillId="0" borderId="1" xfId="0" applyFont="1" applyFill="1" applyBorder="1"/>
    <xf numFmtId="0" fontId="1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6"/>
  <sheetViews>
    <sheetView topLeftCell="A196" zoomScale="112" zoomScaleNormal="112" workbookViewId="0">
      <selection activeCell="C201" sqref="C201:I201"/>
    </sheetView>
  </sheetViews>
  <sheetFormatPr defaultRowHeight="15.75"/>
  <cols>
    <col min="1" max="1" width="8.140625" style="2" customWidth="1"/>
    <col min="2" max="2" width="34.7109375" style="2" customWidth="1"/>
    <col min="3" max="3" width="6.5703125" style="2" customWidth="1"/>
    <col min="4" max="6" width="7" style="2" customWidth="1"/>
    <col min="7" max="7" width="9.140625" style="2" customWidth="1"/>
    <col min="8" max="8" width="8.5703125" style="2" customWidth="1"/>
    <col min="9" max="9" width="6.5703125" style="2" customWidth="1"/>
    <col min="10" max="10" width="7.85546875" style="2" customWidth="1"/>
    <col min="11" max="11" width="9.85546875" style="2" bestFit="1" customWidth="1"/>
    <col min="12" max="16384" width="9.140625" style="2"/>
  </cols>
  <sheetData>
    <row r="1" spans="1:11" ht="63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6</v>
      </c>
      <c r="H1" s="45" t="s">
        <v>211</v>
      </c>
      <c r="I1" s="74" t="s">
        <v>9</v>
      </c>
      <c r="J1" s="75"/>
      <c r="K1" s="46"/>
    </row>
    <row r="2" spans="1:11">
      <c r="A2" s="45"/>
      <c r="B2" s="45"/>
      <c r="C2" s="45" t="s">
        <v>10</v>
      </c>
      <c r="D2" s="45" t="s">
        <v>10</v>
      </c>
      <c r="E2" s="45" t="s">
        <v>10</v>
      </c>
      <c r="F2" s="45" t="s">
        <v>10</v>
      </c>
      <c r="G2" s="45" t="s">
        <v>10</v>
      </c>
      <c r="H2" s="45" t="s">
        <v>11</v>
      </c>
      <c r="I2" s="47" t="s">
        <v>12</v>
      </c>
      <c r="J2" s="47" t="s">
        <v>13</v>
      </c>
      <c r="K2" s="46"/>
    </row>
    <row r="3" spans="1:11" s="6" customFormat="1">
      <c r="A3" s="48"/>
      <c r="B3" s="52" t="s">
        <v>14</v>
      </c>
      <c r="C3" s="48"/>
      <c r="D3" s="48"/>
      <c r="E3" s="48"/>
      <c r="F3" s="48"/>
      <c r="G3" s="48"/>
      <c r="H3" s="48"/>
      <c r="I3" s="48"/>
      <c r="J3" s="48"/>
      <c r="K3" s="46"/>
    </row>
    <row r="4" spans="1:11" s="6" customFormat="1">
      <c r="A4" s="48"/>
      <c r="B4" s="52" t="s">
        <v>15</v>
      </c>
      <c r="C4" s="48"/>
      <c r="D4" s="48"/>
      <c r="E4" s="48"/>
      <c r="F4" s="48"/>
      <c r="G4" s="48"/>
      <c r="H4" s="48"/>
      <c r="I4" s="48"/>
      <c r="J4" s="48"/>
      <c r="K4" s="46"/>
    </row>
    <row r="5" spans="1:11" s="6" customFormat="1">
      <c r="A5" s="48" t="s">
        <v>16</v>
      </c>
      <c r="B5" s="48" t="s">
        <v>17</v>
      </c>
      <c r="C5" s="48"/>
      <c r="D5" s="48">
        <v>15</v>
      </c>
      <c r="E5" s="48">
        <v>3.5</v>
      </c>
      <c r="F5" s="48">
        <v>4.4000000000000004</v>
      </c>
      <c r="G5" s="48">
        <v>0</v>
      </c>
      <c r="H5" s="48">
        <v>53.7</v>
      </c>
      <c r="I5" s="48"/>
      <c r="J5" s="55">
        <v>11.7</v>
      </c>
      <c r="K5" s="46"/>
    </row>
    <row r="6" spans="1:11" s="8" customFormat="1" ht="15">
      <c r="A6" s="49"/>
      <c r="B6" s="49" t="s">
        <v>18</v>
      </c>
      <c r="C6" s="49">
        <v>15.6</v>
      </c>
      <c r="D6" s="49">
        <v>15</v>
      </c>
      <c r="E6" s="49">
        <v>3.5</v>
      </c>
      <c r="F6" s="49">
        <v>4.4000000000000004</v>
      </c>
      <c r="G6" s="49">
        <v>0</v>
      </c>
      <c r="H6" s="49">
        <v>53.7</v>
      </c>
      <c r="I6" s="50">
        <v>750</v>
      </c>
      <c r="J6" s="51">
        <f>I6/1000*C6</f>
        <v>11.7</v>
      </c>
      <c r="K6" s="46"/>
    </row>
    <row r="7" spans="1:11" s="6" customFormat="1">
      <c r="A7" s="48" t="s">
        <v>19</v>
      </c>
      <c r="B7" s="48" t="s">
        <v>20</v>
      </c>
      <c r="C7" s="48"/>
      <c r="D7" s="48">
        <v>200</v>
      </c>
      <c r="E7" s="48">
        <v>8.6</v>
      </c>
      <c r="F7" s="48">
        <v>11.3</v>
      </c>
      <c r="G7" s="48">
        <v>34.299999999999997</v>
      </c>
      <c r="H7" s="48">
        <v>272.8</v>
      </c>
      <c r="I7" s="48"/>
      <c r="J7" s="55">
        <f>J8+J9+J10+J11+J12</f>
        <v>15.072251461988307</v>
      </c>
      <c r="K7" s="46"/>
    </row>
    <row r="8" spans="1:11" s="9" customFormat="1" ht="15">
      <c r="A8" s="50"/>
      <c r="B8" s="49" t="s">
        <v>21</v>
      </c>
      <c r="C8" s="49">
        <v>50</v>
      </c>
      <c r="D8" s="49">
        <v>50</v>
      </c>
      <c r="E8" s="49">
        <v>5.8</v>
      </c>
      <c r="F8" s="49">
        <v>2.7</v>
      </c>
      <c r="G8" s="49">
        <v>27.1</v>
      </c>
      <c r="H8" s="49">
        <v>155.6</v>
      </c>
      <c r="I8" s="50">
        <v>55</v>
      </c>
      <c r="J8" s="51">
        <f>I8/1000*C8</f>
        <v>2.75</v>
      </c>
      <c r="K8" s="46"/>
    </row>
    <row r="9" spans="1:11" s="9" customFormat="1" ht="15">
      <c r="A9" s="50"/>
      <c r="B9" s="49" t="s">
        <v>22</v>
      </c>
      <c r="C9" s="49">
        <v>100</v>
      </c>
      <c r="D9" s="49">
        <v>100</v>
      </c>
      <c r="E9" s="49">
        <v>2.7</v>
      </c>
      <c r="F9" s="49">
        <v>2.2000000000000002</v>
      </c>
      <c r="G9" s="49">
        <v>4.4000000000000004</v>
      </c>
      <c r="H9" s="49">
        <v>48.2</v>
      </c>
      <c r="I9" s="50">
        <v>55</v>
      </c>
      <c r="J9" s="51">
        <f>I9/950*C9</f>
        <v>5.7894736842105265</v>
      </c>
      <c r="K9" s="46"/>
    </row>
    <row r="10" spans="1:11" s="9" customFormat="1" ht="15">
      <c r="A10" s="50"/>
      <c r="B10" s="49" t="s">
        <v>23</v>
      </c>
      <c r="C10" s="49">
        <v>10</v>
      </c>
      <c r="D10" s="49">
        <v>10</v>
      </c>
      <c r="E10" s="49">
        <v>0.1</v>
      </c>
      <c r="F10" s="49">
        <v>6.4</v>
      </c>
      <c r="G10" s="49">
        <v>0.1</v>
      </c>
      <c r="H10" s="49">
        <v>58.2</v>
      </c>
      <c r="I10" s="50">
        <v>113</v>
      </c>
      <c r="J10" s="51">
        <f>I10/180*C10</f>
        <v>6.2777777777777777</v>
      </c>
      <c r="K10" s="46"/>
    </row>
    <row r="11" spans="1:11" s="9" customFormat="1" ht="15">
      <c r="A11" s="50"/>
      <c r="B11" s="49" t="s">
        <v>24</v>
      </c>
      <c r="C11" s="49">
        <v>3</v>
      </c>
      <c r="D11" s="49">
        <v>3</v>
      </c>
      <c r="E11" s="49">
        <v>0</v>
      </c>
      <c r="F11" s="49">
        <v>0</v>
      </c>
      <c r="G11" s="49">
        <v>2.7</v>
      </c>
      <c r="H11" s="49">
        <v>10.9</v>
      </c>
      <c r="I11" s="50">
        <v>80</v>
      </c>
      <c r="J11" s="51">
        <f>I11/1000*C11</f>
        <v>0.24</v>
      </c>
      <c r="K11" s="46"/>
    </row>
    <row r="12" spans="1:11" s="9" customFormat="1" ht="15">
      <c r="A12" s="50"/>
      <c r="B12" s="49" t="s">
        <v>25</v>
      </c>
      <c r="C12" s="49">
        <v>1</v>
      </c>
      <c r="D12" s="49">
        <v>1</v>
      </c>
      <c r="E12" s="49">
        <v>0</v>
      </c>
      <c r="F12" s="49">
        <v>0</v>
      </c>
      <c r="G12" s="49">
        <v>0</v>
      </c>
      <c r="H12" s="49">
        <v>0</v>
      </c>
      <c r="I12" s="50">
        <v>15</v>
      </c>
      <c r="J12" s="51">
        <f>I12/1000*C12</f>
        <v>1.4999999999999999E-2</v>
      </c>
      <c r="K12" s="46"/>
    </row>
    <row r="13" spans="1:11" s="9" customFormat="1" ht="15">
      <c r="A13" s="50"/>
      <c r="B13" s="49" t="s">
        <v>26</v>
      </c>
      <c r="C13" s="49">
        <v>60</v>
      </c>
      <c r="D13" s="49">
        <v>60</v>
      </c>
      <c r="E13" s="49">
        <v>0</v>
      </c>
      <c r="F13" s="49">
        <v>0</v>
      </c>
      <c r="G13" s="49">
        <v>0</v>
      </c>
      <c r="H13" s="49">
        <v>0</v>
      </c>
      <c r="I13" s="50"/>
      <c r="J13" s="51">
        <f>I13/1000*C13</f>
        <v>0</v>
      </c>
      <c r="K13" s="46"/>
    </row>
    <row r="14" spans="1:11" s="6" customFormat="1">
      <c r="A14" s="48" t="s">
        <v>27</v>
      </c>
      <c r="B14" s="48" t="s">
        <v>28</v>
      </c>
      <c r="C14" s="48"/>
      <c r="D14" s="48">
        <v>140</v>
      </c>
      <c r="E14" s="48">
        <v>1.1000000000000001</v>
      </c>
      <c r="F14" s="48">
        <v>0.3</v>
      </c>
      <c r="G14" s="48">
        <v>10.5</v>
      </c>
      <c r="H14" s="48">
        <v>49</v>
      </c>
      <c r="I14" s="50">
        <v>160</v>
      </c>
      <c r="J14" s="55">
        <f>I14/1000*D14</f>
        <v>22.400000000000002</v>
      </c>
      <c r="K14" s="46"/>
    </row>
    <row r="15" spans="1:11" s="6" customFormat="1">
      <c r="A15" s="48" t="s">
        <v>29</v>
      </c>
      <c r="B15" s="48" t="s">
        <v>30</v>
      </c>
      <c r="C15" s="48"/>
      <c r="D15" s="48">
        <v>200</v>
      </c>
      <c r="E15" s="48">
        <v>0.2</v>
      </c>
      <c r="F15" s="48">
        <v>0</v>
      </c>
      <c r="G15" s="48">
        <v>6.4</v>
      </c>
      <c r="H15" s="48">
        <v>26.8</v>
      </c>
      <c r="I15" s="48"/>
      <c r="J15" s="55">
        <f>J16+J17</f>
        <v>1.26</v>
      </c>
      <c r="K15" s="46"/>
    </row>
    <row r="16" spans="1:11" s="9" customFormat="1" ht="15">
      <c r="A16" s="50"/>
      <c r="B16" s="49" t="s">
        <v>31</v>
      </c>
      <c r="C16" s="49">
        <v>1</v>
      </c>
      <c r="D16" s="49">
        <v>1</v>
      </c>
      <c r="E16" s="49">
        <v>0.2</v>
      </c>
      <c r="F16" s="49">
        <v>0</v>
      </c>
      <c r="G16" s="49">
        <v>0.1</v>
      </c>
      <c r="H16" s="49">
        <v>1.4</v>
      </c>
      <c r="I16" s="50">
        <v>700</v>
      </c>
      <c r="J16" s="51">
        <f>I16/1000*C16</f>
        <v>0.7</v>
      </c>
      <c r="K16" s="46"/>
    </row>
    <row r="17" spans="1:11" s="9" customFormat="1" ht="15">
      <c r="A17" s="50"/>
      <c r="B17" s="49" t="s">
        <v>24</v>
      </c>
      <c r="C17" s="49">
        <v>7</v>
      </c>
      <c r="D17" s="49">
        <v>7</v>
      </c>
      <c r="E17" s="49">
        <v>0</v>
      </c>
      <c r="F17" s="49">
        <v>0</v>
      </c>
      <c r="G17" s="49">
        <v>6.4</v>
      </c>
      <c r="H17" s="49">
        <v>25.4</v>
      </c>
      <c r="I17" s="50">
        <v>80</v>
      </c>
      <c r="J17" s="51">
        <f>I17/1000*C17</f>
        <v>0.56000000000000005</v>
      </c>
      <c r="K17" s="46"/>
    </row>
    <row r="18" spans="1:11" s="9" customFormat="1" ht="15">
      <c r="A18" s="50"/>
      <c r="B18" s="49" t="s">
        <v>26</v>
      </c>
      <c r="C18" s="49">
        <v>200</v>
      </c>
      <c r="D18" s="49">
        <v>200</v>
      </c>
      <c r="E18" s="49">
        <v>0</v>
      </c>
      <c r="F18" s="49">
        <v>0</v>
      </c>
      <c r="G18" s="49">
        <v>0</v>
      </c>
      <c r="H18" s="49">
        <v>0</v>
      </c>
      <c r="I18" s="50"/>
      <c r="J18" s="51">
        <f>I18/1000*C18</f>
        <v>0</v>
      </c>
      <c r="K18" s="46"/>
    </row>
    <row r="19" spans="1:11" s="6" customFormat="1">
      <c r="A19" s="48" t="s">
        <v>27</v>
      </c>
      <c r="B19" s="48" t="s">
        <v>32</v>
      </c>
      <c r="C19" s="48"/>
      <c r="D19" s="48">
        <v>45</v>
      </c>
      <c r="E19" s="48">
        <v>3.4</v>
      </c>
      <c r="F19" s="48">
        <v>0.4</v>
      </c>
      <c r="G19" s="48">
        <v>22.1</v>
      </c>
      <c r="H19" s="48">
        <v>105.5</v>
      </c>
      <c r="I19" s="48">
        <v>58</v>
      </c>
      <c r="J19" s="55">
        <f>I19/1000*D19</f>
        <v>2.6100000000000003</v>
      </c>
      <c r="K19" s="46"/>
    </row>
    <row r="20" spans="1:11" s="6" customFormat="1">
      <c r="A20" s="48" t="s">
        <v>27</v>
      </c>
      <c r="B20" s="48" t="s">
        <v>33</v>
      </c>
      <c r="C20" s="48"/>
      <c r="D20" s="48">
        <v>25</v>
      </c>
      <c r="E20" s="48">
        <v>1.7</v>
      </c>
      <c r="F20" s="48">
        <v>0.3</v>
      </c>
      <c r="G20" s="48">
        <v>8.4</v>
      </c>
      <c r="H20" s="48">
        <v>42.7</v>
      </c>
      <c r="I20" s="48">
        <v>60</v>
      </c>
      <c r="J20" s="55">
        <f>I20/1000*D20</f>
        <v>1.5</v>
      </c>
      <c r="K20" s="46"/>
    </row>
    <row r="21" spans="1:11" s="14" customFormat="1">
      <c r="A21" s="52"/>
      <c r="B21" s="52" t="s">
        <v>34</v>
      </c>
      <c r="C21" s="52"/>
      <c r="D21" s="52">
        <f>D5+D7+D14+D15+D19+D20</f>
        <v>625</v>
      </c>
      <c r="E21" s="52">
        <f>E5+E7+E14+E15+E19+E20</f>
        <v>18.499999999999996</v>
      </c>
      <c r="F21" s="52">
        <f>F5+F7+F14+F15+F19+F20</f>
        <v>16.7</v>
      </c>
      <c r="G21" s="52">
        <f>G5+G7+G14+G15+G19+G20</f>
        <v>81.7</v>
      </c>
      <c r="H21" s="52">
        <f>H5+H7+H14+H15+H19+H20</f>
        <v>550.5</v>
      </c>
      <c r="I21" s="53"/>
      <c r="J21" s="54">
        <f>J5+J7+J14+J15+J19+J20</f>
        <v>54.542251461988307</v>
      </c>
      <c r="K21" s="46"/>
    </row>
    <row r="22" spans="1:11" s="6" customForma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1" s="6" customFormat="1">
      <c r="A23" s="6" t="s">
        <v>212</v>
      </c>
      <c r="B23" s="43" t="s">
        <v>15</v>
      </c>
      <c r="J23" s="12">
        <f>I23/1000*C23</f>
        <v>0</v>
      </c>
    </row>
    <row r="24" spans="1:11" s="6" customFormat="1">
      <c r="A24" s="6" t="s">
        <v>68</v>
      </c>
      <c r="B24" s="6" t="s">
        <v>69</v>
      </c>
      <c r="D24" s="6">
        <v>60</v>
      </c>
      <c r="E24" s="6">
        <v>0.9</v>
      </c>
      <c r="F24" s="6">
        <v>0.1</v>
      </c>
      <c r="G24" s="6">
        <v>5.2</v>
      </c>
      <c r="H24" s="6">
        <v>25.2</v>
      </c>
      <c r="J24" s="21">
        <f>J25+J26</f>
        <v>5.1079999999999997</v>
      </c>
    </row>
    <row r="25" spans="1:11" s="9" customFormat="1" ht="12.75">
      <c r="B25" s="8" t="s">
        <v>70</v>
      </c>
      <c r="C25" s="8">
        <v>81.8</v>
      </c>
      <c r="D25" s="8">
        <v>65.400000000000006</v>
      </c>
      <c r="E25" s="8">
        <v>0.9</v>
      </c>
      <c r="F25" s="8">
        <v>0.1</v>
      </c>
      <c r="G25" s="8">
        <v>5.2</v>
      </c>
      <c r="H25" s="8">
        <v>25.2</v>
      </c>
      <c r="I25" s="9">
        <v>60</v>
      </c>
      <c r="J25" s="12">
        <f>I25/1000*C25</f>
        <v>4.9079999999999995</v>
      </c>
    </row>
    <row r="26" spans="1:11" s="9" customFormat="1" ht="12.75">
      <c r="B26" s="8" t="s">
        <v>71</v>
      </c>
      <c r="C26" s="8">
        <v>0.1</v>
      </c>
      <c r="D26" s="8">
        <v>0.1</v>
      </c>
      <c r="E26" s="8">
        <v>0</v>
      </c>
      <c r="F26" s="8">
        <v>0</v>
      </c>
      <c r="G26" s="8">
        <v>0</v>
      </c>
      <c r="H26" s="8">
        <v>0</v>
      </c>
      <c r="I26" s="9">
        <v>20</v>
      </c>
      <c r="J26" s="12">
        <f>I26/10*C26</f>
        <v>0.2</v>
      </c>
    </row>
    <row r="27" spans="1:11" s="9" customFormat="1" ht="12.75">
      <c r="B27" s="8" t="s">
        <v>26</v>
      </c>
      <c r="C27" s="8">
        <v>200</v>
      </c>
      <c r="D27" s="8">
        <v>200</v>
      </c>
      <c r="E27" s="8">
        <v>0</v>
      </c>
      <c r="F27" s="8">
        <v>0</v>
      </c>
      <c r="G27" s="8">
        <v>0</v>
      </c>
      <c r="H27" s="8">
        <v>0</v>
      </c>
      <c r="J27" s="12">
        <f>I27/1000*C27</f>
        <v>0</v>
      </c>
    </row>
    <row r="28" spans="1:11" s="6" customFormat="1">
      <c r="A28" s="6" t="s">
        <v>72</v>
      </c>
      <c r="B28" s="6" t="s">
        <v>73</v>
      </c>
      <c r="D28" s="6">
        <v>150</v>
      </c>
      <c r="E28" s="6">
        <v>3.1</v>
      </c>
      <c r="F28" s="6">
        <v>5.3</v>
      </c>
      <c r="G28" s="6">
        <v>19.8</v>
      </c>
      <c r="H28" s="6">
        <v>139.4</v>
      </c>
      <c r="J28" s="21">
        <f>J29+J30+J31+J32</f>
        <v>14.235862573099414</v>
      </c>
    </row>
    <row r="29" spans="1:11" s="9" customFormat="1" ht="12.75">
      <c r="B29" s="8" t="s">
        <v>41</v>
      </c>
      <c r="C29" s="8">
        <v>171.4</v>
      </c>
      <c r="D29" s="8">
        <v>126</v>
      </c>
      <c r="E29" s="8">
        <v>2.4</v>
      </c>
      <c r="F29" s="8">
        <v>0.4</v>
      </c>
      <c r="G29" s="8">
        <v>18.7</v>
      </c>
      <c r="H29" s="8">
        <v>88.2</v>
      </c>
      <c r="I29" s="9">
        <v>50</v>
      </c>
      <c r="J29" s="12">
        <f>I29/1000*C29</f>
        <v>8.57</v>
      </c>
    </row>
    <row r="30" spans="1:11" s="9" customFormat="1" ht="12.75">
      <c r="B30" s="8" t="s">
        <v>22</v>
      </c>
      <c r="C30" s="8">
        <v>24</v>
      </c>
      <c r="D30" s="8">
        <v>24</v>
      </c>
      <c r="E30" s="8">
        <v>0.7</v>
      </c>
      <c r="F30" s="8">
        <v>0.5</v>
      </c>
      <c r="G30" s="8">
        <v>1</v>
      </c>
      <c r="H30" s="8">
        <v>11.6</v>
      </c>
      <c r="I30" s="9">
        <v>55</v>
      </c>
      <c r="J30" s="12">
        <f>I30/950*C30</f>
        <v>1.3894736842105262</v>
      </c>
    </row>
    <row r="31" spans="1:11" s="9" customFormat="1" ht="12.75">
      <c r="B31" s="8" t="s">
        <v>23</v>
      </c>
      <c r="C31" s="8">
        <v>6.8</v>
      </c>
      <c r="D31" s="8">
        <v>6.8</v>
      </c>
      <c r="E31" s="8">
        <v>0.1</v>
      </c>
      <c r="F31" s="8">
        <v>4.3</v>
      </c>
      <c r="G31" s="8">
        <v>0.1</v>
      </c>
      <c r="H31" s="8">
        <v>39.6</v>
      </c>
      <c r="I31" s="9">
        <v>113</v>
      </c>
      <c r="J31" s="12">
        <f>I31/180*C31</f>
        <v>4.2688888888888883</v>
      </c>
    </row>
    <row r="32" spans="1:11" s="9" customFormat="1" ht="12.75">
      <c r="B32" s="8" t="s">
        <v>25</v>
      </c>
      <c r="C32" s="8">
        <v>0.5</v>
      </c>
      <c r="D32" s="8">
        <v>0.5</v>
      </c>
      <c r="E32" s="8">
        <v>0</v>
      </c>
      <c r="F32" s="8">
        <v>0</v>
      </c>
      <c r="G32" s="8">
        <v>0</v>
      </c>
      <c r="H32" s="8">
        <v>0</v>
      </c>
      <c r="I32" s="9">
        <v>15</v>
      </c>
      <c r="J32" s="12">
        <f>I32/1000*C32</f>
        <v>7.4999999999999997E-3</v>
      </c>
    </row>
    <row r="33" spans="1:10" s="6" customFormat="1">
      <c r="A33" s="6" t="s">
        <v>74</v>
      </c>
      <c r="B33" s="6" t="s">
        <v>75</v>
      </c>
      <c r="D33" s="6">
        <v>100</v>
      </c>
      <c r="E33" s="6">
        <v>14.1</v>
      </c>
      <c r="F33" s="6">
        <v>5.8</v>
      </c>
      <c r="G33" s="6">
        <v>4.4000000000000004</v>
      </c>
      <c r="H33" s="6">
        <v>126.4</v>
      </c>
      <c r="I33" s="11"/>
      <c r="J33" s="21">
        <f>J34+J35+J36+J37+J38+J39+J40+J41</f>
        <v>27.398500000000006</v>
      </c>
    </row>
    <row r="34" spans="1:10" s="9" customFormat="1" ht="12.75">
      <c r="B34" s="8" t="s">
        <v>76</v>
      </c>
      <c r="C34" s="8">
        <v>67.2</v>
      </c>
      <c r="D34" s="8">
        <v>59.5</v>
      </c>
      <c r="E34" s="8">
        <v>13.2</v>
      </c>
      <c r="F34" s="8">
        <v>1</v>
      </c>
      <c r="G34" s="8">
        <v>0.2</v>
      </c>
      <c r="H34" s="8">
        <v>62.6</v>
      </c>
      <c r="I34" s="9">
        <v>310</v>
      </c>
      <c r="J34" s="12">
        <f>I34/1000*C34</f>
        <v>20.832000000000001</v>
      </c>
    </row>
    <row r="35" spans="1:10" s="9" customFormat="1" ht="12.75">
      <c r="B35" s="8" t="s">
        <v>44</v>
      </c>
      <c r="C35" s="8">
        <v>28.4</v>
      </c>
      <c r="D35" s="8">
        <v>22.7</v>
      </c>
      <c r="E35" s="8">
        <v>0.3</v>
      </c>
      <c r="F35" s="8">
        <v>0</v>
      </c>
      <c r="G35" s="8">
        <v>1.4</v>
      </c>
      <c r="H35" s="8">
        <v>7</v>
      </c>
      <c r="I35" s="9">
        <v>60</v>
      </c>
      <c r="J35" s="12">
        <f>I35/1000*C35</f>
        <v>1.704</v>
      </c>
    </row>
    <row r="36" spans="1:10" s="9" customFormat="1" ht="12.75">
      <c r="B36" s="8" t="s">
        <v>43</v>
      </c>
      <c r="C36" s="8">
        <v>12.9</v>
      </c>
      <c r="D36" s="8">
        <v>10.3</v>
      </c>
      <c r="E36" s="8">
        <v>0.1</v>
      </c>
      <c r="F36" s="8">
        <v>0</v>
      </c>
      <c r="G36" s="8">
        <v>0.8</v>
      </c>
      <c r="H36" s="8">
        <v>3.8</v>
      </c>
      <c r="I36" s="9">
        <v>60</v>
      </c>
      <c r="J36" s="12">
        <f>I36/1000*C36</f>
        <v>0.77400000000000002</v>
      </c>
    </row>
    <row r="37" spans="1:10" s="9" customFormat="1" ht="12.75">
      <c r="B37" s="8" t="s">
        <v>46</v>
      </c>
      <c r="C37" s="8">
        <v>9.1</v>
      </c>
      <c r="D37" s="8">
        <v>9.1</v>
      </c>
      <c r="E37" s="8">
        <v>0.2</v>
      </c>
      <c r="F37" s="8">
        <v>1.2</v>
      </c>
      <c r="G37" s="8">
        <v>0.3</v>
      </c>
      <c r="H37" s="8">
        <v>12.9</v>
      </c>
      <c r="I37" s="9">
        <v>55</v>
      </c>
      <c r="J37" s="12">
        <f>I37/200*C37</f>
        <v>2.5024999999999999</v>
      </c>
    </row>
    <row r="38" spans="1:10" s="9" customFormat="1" ht="12.75">
      <c r="B38" s="8" t="s">
        <v>52</v>
      </c>
      <c r="C38" s="8">
        <v>2.7</v>
      </c>
      <c r="D38" s="8">
        <v>2.7</v>
      </c>
      <c r="E38" s="8">
        <v>0.3</v>
      </c>
      <c r="F38" s="8">
        <v>0</v>
      </c>
      <c r="G38" s="8">
        <v>1.7</v>
      </c>
      <c r="H38" s="8">
        <v>8.1999999999999993</v>
      </c>
      <c r="I38" s="9">
        <v>45</v>
      </c>
      <c r="J38" s="12">
        <f>I38/1000*C38</f>
        <v>0.1215</v>
      </c>
    </row>
    <row r="39" spans="1:10" s="9" customFormat="1" ht="12.75">
      <c r="B39" s="8" t="s">
        <v>23</v>
      </c>
      <c r="C39" s="8">
        <v>1.8</v>
      </c>
      <c r="D39" s="8">
        <v>1.8</v>
      </c>
      <c r="E39" s="8">
        <v>0</v>
      </c>
      <c r="F39" s="8">
        <v>1.1000000000000001</v>
      </c>
      <c r="G39" s="8">
        <v>0</v>
      </c>
      <c r="H39" s="8">
        <v>10.5</v>
      </c>
      <c r="I39" s="9">
        <v>113</v>
      </c>
      <c r="J39" s="12">
        <f>I39/180*C39</f>
        <v>1.1300000000000001</v>
      </c>
    </row>
    <row r="40" spans="1:10" s="9" customFormat="1" ht="12.75">
      <c r="B40" s="8" t="s">
        <v>47</v>
      </c>
      <c r="C40" s="8">
        <v>2.7</v>
      </c>
      <c r="D40" s="8">
        <v>2.7</v>
      </c>
      <c r="E40" s="8">
        <v>0</v>
      </c>
      <c r="F40" s="8">
        <v>2.4</v>
      </c>
      <c r="G40" s="8">
        <v>0</v>
      </c>
      <c r="H40" s="8">
        <v>21.4</v>
      </c>
      <c r="I40" s="9">
        <v>120</v>
      </c>
      <c r="J40" s="12">
        <f>I40/1000*C40</f>
        <v>0.32400000000000001</v>
      </c>
    </row>
    <row r="41" spans="1:10" s="9" customFormat="1" ht="12.75">
      <c r="B41" s="8" t="s">
        <v>25</v>
      </c>
      <c r="C41" s="8">
        <v>0.7</v>
      </c>
      <c r="D41" s="8">
        <v>0.7</v>
      </c>
      <c r="E41" s="8">
        <v>0</v>
      </c>
      <c r="F41" s="8">
        <v>0</v>
      </c>
      <c r="G41" s="8">
        <v>0</v>
      </c>
      <c r="H41" s="8">
        <v>0</v>
      </c>
      <c r="I41" s="9">
        <v>15</v>
      </c>
      <c r="J41" s="12">
        <f>I41/1000*C41</f>
        <v>1.0499999999999999E-2</v>
      </c>
    </row>
    <row r="42" spans="1:10" s="9" customFormat="1" ht="12.75">
      <c r="B42" s="8" t="s">
        <v>26</v>
      </c>
      <c r="C42" s="8">
        <v>40</v>
      </c>
      <c r="D42" s="8">
        <v>40</v>
      </c>
      <c r="E42" s="8">
        <v>0</v>
      </c>
      <c r="F42" s="8">
        <v>0</v>
      </c>
      <c r="G42" s="8">
        <v>0</v>
      </c>
      <c r="H42" s="8">
        <v>0</v>
      </c>
      <c r="J42" s="12">
        <f>I42/1000*C42</f>
        <v>0</v>
      </c>
    </row>
    <row r="43" spans="1:10" s="6" customFormat="1">
      <c r="A43" s="6" t="s">
        <v>77</v>
      </c>
      <c r="B43" s="6" t="s">
        <v>78</v>
      </c>
      <c r="D43" s="6">
        <v>200</v>
      </c>
      <c r="E43" s="6">
        <v>4.7</v>
      </c>
      <c r="F43" s="6">
        <v>3.5</v>
      </c>
      <c r="G43" s="6">
        <v>12.5</v>
      </c>
      <c r="H43" s="6">
        <v>100.4</v>
      </c>
      <c r="I43" s="11"/>
      <c r="J43" s="21">
        <f>J44+J45+J46</f>
        <v>12.086315789473685</v>
      </c>
    </row>
    <row r="44" spans="1:10" s="9" customFormat="1" ht="12.75">
      <c r="B44" s="8" t="s">
        <v>79</v>
      </c>
      <c r="C44" s="8">
        <v>5</v>
      </c>
      <c r="D44" s="8">
        <v>5</v>
      </c>
      <c r="E44" s="8">
        <v>1.1000000000000001</v>
      </c>
      <c r="F44" s="8">
        <v>0.7</v>
      </c>
      <c r="G44" s="8">
        <v>0.5</v>
      </c>
      <c r="H44" s="8">
        <v>12.4</v>
      </c>
      <c r="I44" s="9">
        <v>80</v>
      </c>
      <c r="J44" s="12">
        <f>I44/100*C44</f>
        <v>4</v>
      </c>
    </row>
    <row r="45" spans="1:10" s="9" customFormat="1" ht="12.75">
      <c r="B45" s="8" t="s">
        <v>22</v>
      </c>
      <c r="C45" s="8">
        <v>130</v>
      </c>
      <c r="D45" s="8">
        <v>130</v>
      </c>
      <c r="E45" s="8">
        <v>3.5</v>
      </c>
      <c r="F45" s="8">
        <v>2.9</v>
      </c>
      <c r="G45" s="8">
        <v>5.7</v>
      </c>
      <c r="H45" s="8">
        <v>62.6</v>
      </c>
      <c r="I45" s="9">
        <v>55</v>
      </c>
      <c r="J45" s="12">
        <f>I45/950*C45</f>
        <v>7.5263157894736841</v>
      </c>
    </row>
    <row r="46" spans="1:10" s="9" customFormat="1" ht="12.75">
      <c r="B46" s="8" t="s">
        <v>24</v>
      </c>
      <c r="C46" s="8">
        <v>7</v>
      </c>
      <c r="D46" s="8">
        <v>7</v>
      </c>
      <c r="E46" s="8">
        <v>0</v>
      </c>
      <c r="F46" s="8">
        <v>0</v>
      </c>
      <c r="G46" s="8">
        <v>6.4</v>
      </c>
      <c r="H46" s="8">
        <v>25.4</v>
      </c>
      <c r="I46" s="9">
        <v>80</v>
      </c>
      <c r="J46" s="12">
        <f>I46/1000*C46</f>
        <v>0.56000000000000005</v>
      </c>
    </row>
    <row r="47" spans="1:10" s="9" customFormat="1" ht="12.75">
      <c r="B47" s="8" t="s">
        <v>26</v>
      </c>
      <c r="C47" s="8">
        <v>80</v>
      </c>
      <c r="D47" s="8">
        <v>80</v>
      </c>
      <c r="E47" s="8">
        <v>0</v>
      </c>
      <c r="F47" s="8">
        <v>0</v>
      </c>
      <c r="G47" s="8">
        <v>0</v>
      </c>
      <c r="H47" s="8">
        <v>0</v>
      </c>
      <c r="J47" s="12">
        <f>I47/1000*C47</f>
        <v>0</v>
      </c>
    </row>
    <row r="48" spans="1:10" s="6" customFormat="1">
      <c r="A48" s="6" t="s">
        <v>27</v>
      </c>
      <c r="B48" s="6" t="s">
        <v>32</v>
      </c>
      <c r="D48" s="6">
        <v>25</v>
      </c>
      <c r="E48" s="6">
        <v>1.9</v>
      </c>
      <c r="F48" s="6">
        <v>0.2</v>
      </c>
      <c r="G48" s="6">
        <v>12.3</v>
      </c>
      <c r="H48" s="6">
        <v>58.6</v>
      </c>
      <c r="I48" s="11">
        <v>58</v>
      </c>
      <c r="J48" s="21">
        <f>I48/1000*D48</f>
        <v>1.4500000000000002</v>
      </c>
    </row>
    <row r="49" spans="1:11" s="6" customFormat="1">
      <c r="A49" s="6" t="s">
        <v>27</v>
      </c>
      <c r="B49" s="6" t="s">
        <v>33</v>
      </c>
      <c r="D49" s="6">
        <v>15</v>
      </c>
      <c r="E49" s="6">
        <v>1</v>
      </c>
      <c r="F49" s="6">
        <v>0.2</v>
      </c>
      <c r="G49" s="6">
        <v>5</v>
      </c>
      <c r="H49" s="6">
        <v>25.6</v>
      </c>
      <c r="I49" s="11">
        <v>60</v>
      </c>
      <c r="J49" s="21">
        <f>I49/1000*D49</f>
        <v>0.89999999999999991</v>
      </c>
    </row>
    <row r="50" spans="1:11" s="6" customFormat="1">
      <c r="B50" s="13" t="s">
        <v>34</v>
      </c>
      <c r="C50" s="13"/>
      <c r="D50" s="13">
        <f>D24+D28+D33+D43+D48+D49</f>
        <v>550</v>
      </c>
      <c r="E50" s="13">
        <f>E24+E28+E33+E43+E48+E49</f>
        <v>25.7</v>
      </c>
      <c r="F50" s="13">
        <f>F24+F28+F33+F43+F48+F49</f>
        <v>15.099999999999998</v>
      </c>
      <c r="G50" s="13">
        <f>G24+G28+G33+G43+G48+G49</f>
        <v>59.2</v>
      </c>
      <c r="H50" s="13">
        <f>H24+H28+H33+H43+H48+H49</f>
        <v>475.6</v>
      </c>
      <c r="I50" s="15"/>
      <c r="J50" s="15">
        <f>J24+J28+J33+J43+J48+J49</f>
        <v>61.178678362573109</v>
      </c>
    </row>
    <row r="51" spans="1:11" s="6" customFormat="1">
      <c r="B51" s="43" t="s">
        <v>96</v>
      </c>
      <c r="J51" s="12">
        <f>I51/1000*C51</f>
        <v>0</v>
      </c>
    </row>
    <row r="52" spans="1:11" s="6" customFormat="1">
      <c r="B52" s="43" t="s">
        <v>15</v>
      </c>
      <c r="J52" s="12">
        <f>I52/1000*C52</f>
        <v>0</v>
      </c>
    </row>
    <row r="53" spans="1:11" s="6" customFormat="1">
      <c r="A53" s="6" t="s">
        <v>97</v>
      </c>
      <c r="B53" s="6" t="s">
        <v>209</v>
      </c>
      <c r="D53" s="6">
        <v>20</v>
      </c>
      <c r="E53" s="6">
        <v>0.6</v>
      </c>
      <c r="F53" s="6">
        <v>0</v>
      </c>
      <c r="G53" s="6">
        <v>1.2</v>
      </c>
      <c r="H53" s="6">
        <v>7.4</v>
      </c>
      <c r="J53" s="21">
        <f>J54</f>
        <v>4.2625000000000002</v>
      </c>
    </row>
    <row r="54" spans="1:11" s="8" customFormat="1" ht="12.75">
      <c r="B54" s="8" t="s">
        <v>99</v>
      </c>
      <c r="C54" s="8">
        <v>31</v>
      </c>
      <c r="D54" s="8">
        <v>20</v>
      </c>
      <c r="E54" s="8">
        <v>0.6</v>
      </c>
      <c r="F54" s="8">
        <v>0</v>
      </c>
      <c r="G54" s="8">
        <v>1.2</v>
      </c>
      <c r="H54" s="8">
        <v>7.4</v>
      </c>
      <c r="I54" s="9">
        <v>55</v>
      </c>
      <c r="J54" s="12">
        <f>I54/400*C54</f>
        <v>4.2625000000000002</v>
      </c>
    </row>
    <row r="55" spans="1:11" s="6" customFormat="1">
      <c r="A55" s="6" t="s">
        <v>100</v>
      </c>
      <c r="B55" s="6" t="s">
        <v>101</v>
      </c>
      <c r="D55" s="6">
        <v>150</v>
      </c>
      <c r="E55" s="6">
        <v>12.7</v>
      </c>
      <c r="F55" s="6">
        <v>18</v>
      </c>
      <c r="G55" s="6">
        <v>3.2</v>
      </c>
      <c r="H55" s="6">
        <v>225.5</v>
      </c>
      <c r="I55" s="11"/>
      <c r="J55" s="21">
        <f>J56+J57+J58+J59</f>
        <v>25.869498538011694</v>
      </c>
    </row>
    <row r="56" spans="1:11" s="9" customFormat="1" ht="12.75">
      <c r="B56" s="8" t="s">
        <v>89</v>
      </c>
      <c r="C56" s="8">
        <v>101.6</v>
      </c>
      <c r="D56" s="8">
        <v>92.3</v>
      </c>
      <c r="E56" s="8">
        <v>11</v>
      </c>
      <c r="F56" s="8">
        <v>9.4</v>
      </c>
      <c r="G56" s="8">
        <v>0.6</v>
      </c>
      <c r="H56" s="8">
        <v>130.5</v>
      </c>
      <c r="I56" s="9">
        <v>9</v>
      </c>
      <c r="J56" s="12">
        <f>I56/60*C56</f>
        <v>15.239999999999998</v>
      </c>
      <c r="K56" s="9" t="s">
        <v>210</v>
      </c>
    </row>
    <row r="57" spans="1:11" s="9" customFormat="1" ht="12.75">
      <c r="B57" s="8" t="s">
        <v>22</v>
      </c>
      <c r="C57" s="8">
        <v>57.7</v>
      </c>
      <c r="D57" s="8">
        <v>57.7</v>
      </c>
      <c r="E57" s="8">
        <v>1.6</v>
      </c>
      <c r="F57" s="8">
        <v>1.3</v>
      </c>
      <c r="G57" s="8">
        <v>2.6</v>
      </c>
      <c r="H57" s="8">
        <v>27.8</v>
      </c>
      <c r="I57" s="9">
        <v>55</v>
      </c>
      <c r="J57" s="12">
        <f>I57/950*C57</f>
        <v>3.3405263157894738</v>
      </c>
    </row>
    <row r="58" spans="1:11" s="9" customFormat="1" ht="12.75">
      <c r="B58" s="8" t="s">
        <v>23</v>
      </c>
      <c r="C58" s="8">
        <v>11.6</v>
      </c>
      <c r="D58" s="8">
        <v>11.55</v>
      </c>
      <c r="E58" s="8">
        <v>0.1</v>
      </c>
      <c r="F58" s="8">
        <v>7.4</v>
      </c>
      <c r="G58" s="8">
        <v>0.2</v>
      </c>
      <c r="H58" s="8">
        <v>67.099999999999994</v>
      </c>
      <c r="I58" s="9">
        <v>113</v>
      </c>
      <c r="J58" s="12">
        <f>I58/180*C58</f>
        <v>7.2822222222222219</v>
      </c>
    </row>
    <row r="59" spans="1:11" s="9" customFormat="1" ht="12.75">
      <c r="B59" s="8" t="s">
        <v>25</v>
      </c>
      <c r="C59" s="17">
        <v>0.45</v>
      </c>
      <c r="D59" s="17">
        <v>0.45</v>
      </c>
      <c r="E59" s="8">
        <v>0</v>
      </c>
      <c r="F59" s="8">
        <v>0</v>
      </c>
      <c r="G59" s="8">
        <v>0</v>
      </c>
      <c r="H59" s="8">
        <v>0</v>
      </c>
      <c r="I59" s="9">
        <v>15</v>
      </c>
      <c r="J59" s="12">
        <f>I59/1000*C59</f>
        <v>6.7499999999999999E-3</v>
      </c>
    </row>
    <row r="60" spans="1:11" s="6" customFormat="1">
      <c r="A60" s="6" t="s">
        <v>27</v>
      </c>
      <c r="B60" s="6" t="s">
        <v>102</v>
      </c>
      <c r="D60" s="6">
        <v>120</v>
      </c>
      <c r="E60" s="6">
        <v>0.5</v>
      </c>
      <c r="F60" s="6">
        <v>0.5</v>
      </c>
      <c r="G60" s="6">
        <v>11.8</v>
      </c>
      <c r="H60" s="6">
        <v>53.3</v>
      </c>
      <c r="I60" s="9">
        <v>120</v>
      </c>
      <c r="J60" s="21">
        <f>I60/1000*D60</f>
        <v>14.399999999999999</v>
      </c>
    </row>
    <row r="61" spans="1:11" s="6" customFormat="1">
      <c r="A61" s="6" t="s">
        <v>103</v>
      </c>
      <c r="B61" s="6" t="s">
        <v>104</v>
      </c>
      <c r="D61" s="6">
        <v>200</v>
      </c>
      <c r="E61" s="6">
        <v>1.6</v>
      </c>
      <c r="F61" s="6">
        <v>1.1000000000000001</v>
      </c>
      <c r="G61" s="6">
        <v>8.6</v>
      </c>
      <c r="H61" s="6">
        <v>50.9</v>
      </c>
      <c r="I61" s="11"/>
      <c r="J61" s="21">
        <f>J62+J63+J64</f>
        <v>4.1547368421052635</v>
      </c>
    </row>
    <row r="62" spans="1:11" s="9" customFormat="1" ht="12.75">
      <c r="B62" s="8" t="s">
        <v>22</v>
      </c>
      <c r="C62" s="8">
        <v>50</v>
      </c>
      <c r="D62" s="8">
        <v>50</v>
      </c>
      <c r="E62" s="8">
        <v>1.4</v>
      </c>
      <c r="F62" s="8">
        <v>1.1000000000000001</v>
      </c>
      <c r="G62" s="8">
        <v>2.2000000000000002</v>
      </c>
      <c r="H62" s="8">
        <v>24.1</v>
      </c>
      <c r="I62" s="9">
        <v>55</v>
      </c>
      <c r="J62" s="12">
        <f>I62/950*C62</f>
        <v>2.8947368421052633</v>
      </c>
    </row>
    <row r="63" spans="1:11" s="9" customFormat="1" ht="12.75">
      <c r="B63" s="8" t="s">
        <v>31</v>
      </c>
      <c r="C63" s="8">
        <v>1</v>
      </c>
      <c r="D63" s="8">
        <v>1</v>
      </c>
      <c r="E63" s="8">
        <v>0.2</v>
      </c>
      <c r="F63" s="8">
        <v>0</v>
      </c>
      <c r="G63" s="8">
        <v>0.1</v>
      </c>
      <c r="H63" s="8">
        <v>1.4</v>
      </c>
      <c r="I63" s="9">
        <v>70</v>
      </c>
      <c r="J63" s="12">
        <f>I63/100*C63</f>
        <v>0.7</v>
      </c>
    </row>
    <row r="64" spans="1:11" s="9" customFormat="1" ht="12.75">
      <c r="B64" s="8" t="s">
        <v>24</v>
      </c>
      <c r="C64" s="8">
        <v>7</v>
      </c>
      <c r="D64" s="8">
        <v>7</v>
      </c>
      <c r="E64" s="8">
        <v>0</v>
      </c>
      <c r="F64" s="8">
        <v>0</v>
      </c>
      <c r="G64" s="8">
        <v>6.4</v>
      </c>
      <c r="H64" s="8">
        <v>25.4</v>
      </c>
      <c r="I64" s="9">
        <v>80</v>
      </c>
      <c r="J64" s="12">
        <f>I64/1000*C64</f>
        <v>0.56000000000000005</v>
      </c>
    </row>
    <row r="65" spans="1:10" s="9" customFormat="1" ht="12.75">
      <c r="B65" s="8" t="s">
        <v>26</v>
      </c>
      <c r="C65" s="8">
        <v>150</v>
      </c>
      <c r="D65" s="8">
        <v>150</v>
      </c>
      <c r="E65" s="8">
        <v>0</v>
      </c>
      <c r="F65" s="8">
        <v>0</v>
      </c>
      <c r="G65" s="8">
        <v>0</v>
      </c>
      <c r="H65" s="8">
        <v>0</v>
      </c>
      <c r="J65" s="12">
        <f>I65/1000*C65</f>
        <v>0</v>
      </c>
    </row>
    <row r="66" spans="1:10" s="6" customFormat="1">
      <c r="A66" s="6" t="s">
        <v>27</v>
      </c>
      <c r="B66" s="6" t="s">
        <v>33</v>
      </c>
      <c r="D66" s="6">
        <v>25</v>
      </c>
      <c r="E66" s="6">
        <v>1.7</v>
      </c>
      <c r="F66" s="6">
        <v>0.3</v>
      </c>
      <c r="G66" s="6">
        <v>8.4</v>
      </c>
      <c r="H66" s="6">
        <v>42.7</v>
      </c>
      <c r="I66" s="9">
        <v>60</v>
      </c>
      <c r="J66" s="21">
        <f>I66/1000*D66</f>
        <v>1.5</v>
      </c>
    </row>
    <row r="67" spans="1:10" s="6" customFormat="1">
      <c r="A67" s="6" t="s">
        <v>27</v>
      </c>
      <c r="B67" s="6" t="s">
        <v>32</v>
      </c>
      <c r="D67" s="6">
        <v>45</v>
      </c>
      <c r="E67" s="6">
        <v>3.4</v>
      </c>
      <c r="F67" s="6">
        <v>0.4</v>
      </c>
      <c r="G67" s="6">
        <v>22.1</v>
      </c>
      <c r="H67" s="6">
        <v>105.5</v>
      </c>
      <c r="I67" s="9">
        <v>58</v>
      </c>
      <c r="J67" s="21">
        <f>I67/1000*D67</f>
        <v>2.6100000000000003</v>
      </c>
    </row>
    <row r="68" spans="1:10" s="6" customFormat="1">
      <c r="B68" s="13" t="s">
        <v>34</v>
      </c>
      <c r="C68" s="13"/>
      <c r="D68" s="13">
        <f>D53+D55+D60+D61+D66+D67</f>
        <v>560</v>
      </c>
      <c r="E68" s="13">
        <f>E53+E55+E60+E61+E66+E67</f>
        <v>20.499999999999996</v>
      </c>
      <c r="F68" s="13">
        <f>F53+F55+F60+F61+F66+F67</f>
        <v>20.3</v>
      </c>
      <c r="G68" s="13">
        <f>G53+G55+G60+G61+G66+G67</f>
        <v>55.300000000000004</v>
      </c>
      <c r="H68" s="13">
        <f>H53+H55+H60+H61+H66+H67</f>
        <v>485.29999999999995</v>
      </c>
      <c r="I68" s="15"/>
      <c r="J68" s="15">
        <f>J53+J55+J60+J61+J66+J67</f>
        <v>52.796735380116957</v>
      </c>
    </row>
    <row r="69" spans="1:10" s="6" customFormat="1">
      <c r="B69" s="43" t="s">
        <v>119</v>
      </c>
      <c r="J69" s="12">
        <f>I69/1000*C69</f>
        <v>0</v>
      </c>
    </row>
    <row r="70" spans="1:10" s="6" customFormat="1">
      <c r="B70" s="43" t="s">
        <v>15</v>
      </c>
      <c r="J70" s="12">
        <f>I70/1000*C70</f>
        <v>0</v>
      </c>
    </row>
    <row r="71" spans="1:10" s="6" customFormat="1">
      <c r="A71" s="6" t="s">
        <v>120</v>
      </c>
      <c r="B71" s="6" t="s">
        <v>121</v>
      </c>
      <c r="D71" s="6">
        <v>100</v>
      </c>
      <c r="E71" s="6">
        <v>3.6</v>
      </c>
      <c r="F71" s="6">
        <v>4.7</v>
      </c>
      <c r="G71" s="6">
        <v>17</v>
      </c>
      <c r="H71" s="6">
        <v>124.5</v>
      </c>
      <c r="I71" s="9"/>
      <c r="J71" s="21">
        <f>J72+J73+J74+J75+J76</f>
        <v>9.9327992202729032</v>
      </c>
    </row>
    <row r="72" spans="1:10" s="9" customFormat="1" ht="12.75">
      <c r="B72" s="8" t="s">
        <v>122</v>
      </c>
      <c r="C72" s="17">
        <v>29.6</v>
      </c>
      <c r="D72" s="17">
        <v>29.6</v>
      </c>
      <c r="E72" s="17">
        <v>2.8000000000000003</v>
      </c>
      <c r="F72" s="17">
        <v>0.33333333333333331</v>
      </c>
      <c r="G72" s="17">
        <v>17.600000000000001</v>
      </c>
      <c r="H72" s="17">
        <v>84.666666666666671</v>
      </c>
      <c r="I72" s="9">
        <v>45</v>
      </c>
      <c r="J72" s="12">
        <f>I72/1000*C72</f>
        <v>1.3320000000000001</v>
      </c>
    </row>
    <row r="73" spans="1:10" s="9" customFormat="1" ht="12.75">
      <c r="B73" s="8" t="s">
        <v>22</v>
      </c>
      <c r="C73" s="17">
        <v>73.333333333333329</v>
      </c>
      <c r="D73" s="17">
        <v>73.333333333333329</v>
      </c>
      <c r="E73" s="17">
        <v>2</v>
      </c>
      <c r="F73" s="17">
        <v>1.6</v>
      </c>
      <c r="G73" s="17">
        <v>3.2</v>
      </c>
      <c r="H73" s="17">
        <v>35.333333333333329</v>
      </c>
      <c r="I73" s="9">
        <v>55</v>
      </c>
      <c r="J73" s="12">
        <f>I73/950*C73</f>
        <v>4.2456140350877192</v>
      </c>
    </row>
    <row r="74" spans="1:10" s="9" customFormat="1" ht="12.75">
      <c r="B74" s="8" t="s">
        <v>23</v>
      </c>
      <c r="C74" s="17">
        <v>6.6666666666666661</v>
      </c>
      <c r="D74" s="17">
        <v>6.6666666666666661</v>
      </c>
      <c r="E74" s="17">
        <v>6.6666666666666666E-2</v>
      </c>
      <c r="F74" s="17">
        <v>4.2666666666666666</v>
      </c>
      <c r="G74" s="17">
        <v>6.6666666666666666E-2</v>
      </c>
      <c r="H74" s="17">
        <v>38.800000000000004</v>
      </c>
      <c r="I74" s="9">
        <v>113</v>
      </c>
      <c r="J74" s="12">
        <f>I74/180*C74</f>
        <v>4.1851851851851851</v>
      </c>
    </row>
    <row r="75" spans="1:10" s="9" customFormat="1" ht="12.75">
      <c r="B75" s="8" t="s">
        <v>24</v>
      </c>
      <c r="C75" s="17">
        <v>2</v>
      </c>
      <c r="D75" s="17">
        <v>2</v>
      </c>
      <c r="E75" s="17">
        <v>0</v>
      </c>
      <c r="F75" s="17">
        <v>0</v>
      </c>
      <c r="G75" s="17">
        <v>1.8000000000000003</v>
      </c>
      <c r="H75" s="17">
        <v>7.2666666666666666</v>
      </c>
      <c r="I75" s="9">
        <v>80</v>
      </c>
      <c r="J75" s="12">
        <f>I75/1000*C75</f>
        <v>0.16</v>
      </c>
    </row>
    <row r="76" spans="1:10" s="9" customFormat="1" ht="12.75">
      <c r="B76" s="8" t="s">
        <v>25</v>
      </c>
      <c r="C76" s="17">
        <v>0.66666666666666663</v>
      </c>
      <c r="D76" s="17">
        <v>0.66666666666666663</v>
      </c>
      <c r="E76" s="17">
        <v>0</v>
      </c>
      <c r="F76" s="17">
        <v>0</v>
      </c>
      <c r="G76" s="17">
        <v>0</v>
      </c>
      <c r="H76" s="17">
        <v>0</v>
      </c>
      <c r="I76" s="9">
        <v>15</v>
      </c>
      <c r="J76" s="12">
        <f>I76/1000*C76</f>
        <v>9.9999999999999985E-3</v>
      </c>
    </row>
    <row r="77" spans="1:10" s="9" customFormat="1" ht="12.75">
      <c r="B77" s="8" t="s">
        <v>26</v>
      </c>
      <c r="C77" s="31">
        <v>36</v>
      </c>
      <c r="D77" s="31">
        <v>36</v>
      </c>
      <c r="E77" s="17">
        <v>0</v>
      </c>
      <c r="F77" s="17">
        <v>0</v>
      </c>
      <c r="G77" s="17">
        <v>0</v>
      </c>
      <c r="H77" s="17">
        <v>0</v>
      </c>
      <c r="J77" s="12">
        <f>I77/1000*C77</f>
        <v>0</v>
      </c>
    </row>
    <row r="78" spans="1:10" s="6" customFormat="1">
      <c r="A78" s="6" t="s">
        <v>123</v>
      </c>
      <c r="B78" s="6" t="s">
        <v>124</v>
      </c>
      <c r="D78" s="6">
        <v>75</v>
      </c>
      <c r="E78" s="6">
        <v>14.8</v>
      </c>
      <c r="F78" s="6">
        <v>5.3</v>
      </c>
      <c r="G78" s="6">
        <v>10.8</v>
      </c>
      <c r="H78" s="6">
        <v>150.6</v>
      </c>
      <c r="I78" s="9"/>
      <c r="J78" s="21">
        <f>J79+J80+J81+J82+J83+J84+J85+J86+J87</f>
        <v>30.839555555555553</v>
      </c>
    </row>
    <row r="79" spans="1:10" s="9" customFormat="1" ht="12.75">
      <c r="B79" s="8" t="s">
        <v>125</v>
      </c>
      <c r="C79" s="17">
        <v>69.75</v>
      </c>
      <c r="D79" s="17">
        <v>69.75</v>
      </c>
      <c r="E79" s="17">
        <v>13.75</v>
      </c>
      <c r="F79" s="17">
        <v>3.05</v>
      </c>
      <c r="G79" s="17">
        <v>1.9</v>
      </c>
      <c r="H79" s="17">
        <v>90.3</v>
      </c>
      <c r="I79" s="9">
        <v>380</v>
      </c>
      <c r="J79" s="12">
        <f>I79/1000*C79</f>
        <v>26.504999999999999</v>
      </c>
    </row>
    <row r="80" spans="1:10" s="9" customFormat="1" ht="12.75">
      <c r="B80" s="8" t="s">
        <v>126</v>
      </c>
      <c r="C80" s="17">
        <v>4.8499999999999996</v>
      </c>
      <c r="D80" s="17">
        <v>4.8499999999999996</v>
      </c>
      <c r="E80" s="17">
        <v>0.47</v>
      </c>
      <c r="F80" s="17">
        <v>0.05</v>
      </c>
      <c r="G80" s="17">
        <v>3.1</v>
      </c>
      <c r="H80" s="17">
        <v>14.7</v>
      </c>
      <c r="I80" s="9">
        <v>60</v>
      </c>
      <c r="J80" s="12">
        <f>I80/1000*C80</f>
        <v>0.29099999999999998</v>
      </c>
    </row>
    <row r="81" spans="1:10" s="9" customFormat="1" ht="12.75">
      <c r="B81" s="8" t="s">
        <v>24</v>
      </c>
      <c r="C81" s="17">
        <v>4.5</v>
      </c>
      <c r="D81" s="17">
        <v>4.5</v>
      </c>
      <c r="E81" s="17">
        <v>0</v>
      </c>
      <c r="F81" s="17">
        <v>0</v>
      </c>
      <c r="G81" s="17">
        <v>4.0999999999999996</v>
      </c>
      <c r="H81" s="17">
        <v>16.350000000000001</v>
      </c>
      <c r="I81" s="9">
        <v>80</v>
      </c>
      <c r="J81" s="12">
        <f>I81/1000*C81</f>
        <v>0.36</v>
      </c>
    </row>
    <row r="82" spans="1:10" s="9" customFormat="1" ht="12.75">
      <c r="B82" s="8" t="s">
        <v>46</v>
      </c>
      <c r="C82" s="17">
        <v>2.6</v>
      </c>
      <c r="D82" s="17">
        <v>2.6</v>
      </c>
      <c r="E82" s="17">
        <v>0.05</v>
      </c>
      <c r="F82" s="17">
        <v>0.35</v>
      </c>
      <c r="G82" s="17">
        <v>0.1</v>
      </c>
      <c r="H82" s="17">
        <v>3.65</v>
      </c>
      <c r="I82" s="9">
        <v>55</v>
      </c>
      <c r="J82" s="12">
        <f>I82/200*C82</f>
        <v>0.71500000000000008</v>
      </c>
    </row>
    <row r="83" spans="1:10" s="9" customFormat="1" ht="12.75">
      <c r="B83" s="8" t="s">
        <v>127</v>
      </c>
      <c r="C83" s="17">
        <v>2.6</v>
      </c>
      <c r="D83" s="17">
        <v>2.6</v>
      </c>
      <c r="E83" s="17">
        <v>0.25</v>
      </c>
      <c r="F83" s="17">
        <v>0.05</v>
      </c>
      <c r="G83" s="17">
        <v>1.6</v>
      </c>
      <c r="H83" s="17">
        <v>7.75</v>
      </c>
      <c r="I83" s="9">
        <v>55</v>
      </c>
      <c r="J83" s="12">
        <f>I83/150*C83</f>
        <v>0.95333333333333325</v>
      </c>
    </row>
    <row r="84" spans="1:10" s="9" customFormat="1" ht="12.75">
      <c r="B84" s="8" t="s">
        <v>89</v>
      </c>
      <c r="C84" s="17">
        <v>2.2000000000000002</v>
      </c>
      <c r="D84" s="17">
        <v>2.2000000000000002</v>
      </c>
      <c r="E84" s="17">
        <v>0.25</v>
      </c>
      <c r="F84" s="17">
        <v>0.2</v>
      </c>
      <c r="G84" s="17">
        <v>0</v>
      </c>
      <c r="H84" s="17">
        <v>28</v>
      </c>
      <c r="I84" s="9">
        <v>9</v>
      </c>
      <c r="J84" s="12">
        <f>I84/60*C84</f>
        <v>0.33</v>
      </c>
    </row>
    <row r="85" spans="1:10" s="9" customFormat="1" ht="12.75">
      <c r="B85" s="8" t="s">
        <v>23</v>
      </c>
      <c r="C85" s="17">
        <v>2.6</v>
      </c>
      <c r="D85" s="17">
        <v>2.6</v>
      </c>
      <c r="E85" s="17">
        <v>0</v>
      </c>
      <c r="F85" s="17">
        <v>1.65</v>
      </c>
      <c r="G85" s="17">
        <v>0.03</v>
      </c>
      <c r="H85" s="17">
        <v>15.05</v>
      </c>
      <c r="I85" s="9">
        <v>113</v>
      </c>
      <c r="J85" s="12">
        <f>I85/180*C85</f>
        <v>1.6322222222222222</v>
      </c>
    </row>
    <row r="86" spans="1:10" s="9" customFormat="1" ht="12.75">
      <c r="B86" s="8" t="s">
        <v>25</v>
      </c>
      <c r="C86" s="17">
        <v>0.2</v>
      </c>
      <c r="D86" s="17">
        <v>0.2</v>
      </c>
      <c r="E86" s="17">
        <v>0</v>
      </c>
      <c r="F86" s="17">
        <v>0</v>
      </c>
      <c r="G86" s="17">
        <v>0</v>
      </c>
      <c r="H86" s="17">
        <v>0</v>
      </c>
      <c r="I86" s="9">
        <v>15</v>
      </c>
      <c r="J86" s="12">
        <f>I86/1000*C86</f>
        <v>3.0000000000000001E-3</v>
      </c>
    </row>
    <row r="87" spans="1:10" s="9" customFormat="1" ht="12.75">
      <c r="B87" s="8" t="s">
        <v>128</v>
      </c>
      <c r="C87" s="18">
        <v>5.0000000000000001E-3</v>
      </c>
      <c r="D87" s="18">
        <v>5.0000000000000001E-3</v>
      </c>
      <c r="E87" s="17">
        <v>0</v>
      </c>
      <c r="F87" s="17">
        <v>0</v>
      </c>
      <c r="G87" s="17">
        <v>5.0000000000000001E-3</v>
      </c>
      <c r="H87" s="17">
        <v>0</v>
      </c>
      <c r="I87" s="9">
        <v>10</v>
      </c>
      <c r="J87" s="12">
        <f>I87/1*C87</f>
        <v>0.05</v>
      </c>
    </row>
    <row r="88" spans="1:10" s="9" customFormat="1" ht="12.75">
      <c r="B88" s="8" t="s">
        <v>26</v>
      </c>
      <c r="C88" s="31">
        <v>18</v>
      </c>
      <c r="D88" s="31">
        <v>18</v>
      </c>
      <c r="E88" s="17">
        <v>0</v>
      </c>
      <c r="F88" s="17">
        <v>0</v>
      </c>
      <c r="G88" s="17">
        <v>0</v>
      </c>
      <c r="H88" s="17">
        <v>0</v>
      </c>
      <c r="J88" s="12">
        <f>I88/1000*C88</f>
        <v>0</v>
      </c>
    </row>
    <row r="89" spans="1:10" s="6" customFormat="1">
      <c r="A89" s="6" t="s">
        <v>27</v>
      </c>
      <c r="B89" s="6" t="s">
        <v>28</v>
      </c>
      <c r="D89" s="6">
        <v>100</v>
      </c>
      <c r="E89" s="6">
        <v>0.8</v>
      </c>
      <c r="F89" s="6">
        <v>0.2</v>
      </c>
      <c r="G89" s="6">
        <v>7.5</v>
      </c>
      <c r="H89" s="6">
        <v>35</v>
      </c>
      <c r="I89" s="9">
        <v>160</v>
      </c>
      <c r="J89" s="21">
        <f>I89/1000*D89</f>
        <v>16</v>
      </c>
    </row>
    <row r="90" spans="1:10" s="6" customFormat="1">
      <c r="A90" s="6" t="s">
        <v>29</v>
      </c>
      <c r="B90" s="6" t="s">
        <v>30</v>
      </c>
      <c r="D90" s="6">
        <v>200</v>
      </c>
      <c r="E90" s="6">
        <v>0.2</v>
      </c>
      <c r="F90" s="6">
        <v>0</v>
      </c>
      <c r="G90" s="6">
        <v>6.4</v>
      </c>
      <c r="H90" s="6">
        <v>26.8</v>
      </c>
      <c r="J90" s="21">
        <f>J91+J92</f>
        <v>1.26</v>
      </c>
    </row>
    <row r="91" spans="1:10" s="9" customFormat="1" ht="12.75">
      <c r="B91" s="8" t="s">
        <v>31</v>
      </c>
      <c r="C91" s="8">
        <v>1</v>
      </c>
      <c r="D91" s="8">
        <v>1</v>
      </c>
      <c r="E91" s="8">
        <v>0.2</v>
      </c>
      <c r="F91" s="8">
        <v>0</v>
      </c>
      <c r="G91" s="8">
        <v>0.1</v>
      </c>
      <c r="H91" s="8">
        <v>1.4</v>
      </c>
      <c r="I91" s="9">
        <v>700</v>
      </c>
      <c r="J91" s="12">
        <f>I91/1000*C91</f>
        <v>0.7</v>
      </c>
    </row>
    <row r="92" spans="1:10" s="9" customFormat="1" ht="12.75">
      <c r="B92" s="8" t="s">
        <v>24</v>
      </c>
      <c r="C92" s="8">
        <v>7</v>
      </c>
      <c r="D92" s="8">
        <v>7</v>
      </c>
      <c r="E92" s="8">
        <v>0</v>
      </c>
      <c r="F92" s="8">
        <v>0</v>
      </c>
      <c r="G92" s="8">
        <v>6.4</v>
      </c>
      <c r="H92" s="8">
        <v>25.4</v>
      </c>
      <c r="I92" s="9">
        <v>80</v>
      </c>
      <c r="J92" s="12">
        <f>I92/1000*C92</f>
        <v>0.56000000000000005</v>
      </c>
    </row>
    <row r="93" spans="1:10" s="9" customFormat="1" ht="12.75">
      <c r="B93" s="8" t="s">
        <v>26</v>
      </c>
      <c r="C93" s="8">
        <v>200</v>
      </c>
      <c r="D93" s="8">
        <v>200</v>
      </c>
      <c r="E93" s="8">
        <v>0</v>
      </c>
      <c r="F93" s="8">
        <v>0</v>
      </c>
      <c r="G93" s="8">
        <v>0</v>
      </c>
      <c r="H93" s="8">
        <v>0</v>
      </c>
      <c r="J93" s="12">
        <f>I93/1000*C93</f>
        <v>0</v>
      </c>
    </row>
    <row r="94" spans="1:10" s="6" customFormat="1">
      <c r="A94" s="6" t="s">
        <v>27</v>
      </c>
      <c r="B94" s="6" t="s">
        <v>129</v>
      </c>
      <c r="D94" s="6">
        <v>10</v>
      </c>
      <c r="E94" s="6">
        <v>0.1</v>
      </c>
      <c r="F94" s="6">
        <v>0</v>
      </c>
      <c r="G94" s="6">
        <v>7.2</v>
      </c>
      <c r="H94" s="6">
        <v>29</v>
      </c>
      <c r="I94" s="6">
        <v>100</v>
      </c>
      <c r="J94" s="21">
        <f>I94/300*D94</f>
        <v>3.333333333333333</v>
      </c>
    </row>
    <row r="95" spans="1:10" s="6" customFormat="1">
      <c r="A95" s="6" t="s">
        <v>27</v>
      </c>
      <c r="B95" s="6" t="s">
        <v>32</v>
      </c>
      <c r="D95" s="6">
        <v>45</v>
      </c>
      <c r="E95" s="6">
        <v>3.4</v>
      </c>
      <c r="F95" s="6">
        <v>0.4</v>
      </c>
      <c r="G95" s="6">
        <v>22.1</v>
      </c>
      <c r="H95" s="6">
        <v>105.5</v>
      </c>
      <c r="I95" s="6">
        <v>58</v>
      </c>
      <c r="J95" s="21">
        <f>I95/1000*G95</f>
        <v>1.2818000000000001</v>
      </c>
    </row>
    <row r="96" spans="1:10" s="6" customFormat="1">
      <c r="A96" s="6" t="s">
        <v>27</v>
      </c>
      <c r="B96" s="6" t="s">
        <v>33</v>
      </c>
      <c r="D96" s="6">
        <v>25</v>
      </c>
      <c r="E96" s="6">
        <v>1.7</v>
      </c>
      <c r="F96" s="6">
        <v>0.3</v>
      </c>
      <c r="G96" s="6">
        <v>8.4</v>
      </c>
      <c r="H96" s="6">
        <v>42.7</v>
      </c>
      <c r="I96" s="6">
        <v>60</v>
      </c>
      <c r="J96" s="21">
        <f>I96/1000*G96</f>
        <v>0.504</v>
      </c>
    </row>
    <row r="97" spans="1:10" s="6" customFormat="1">
      <c r="B97" s="13" t="s">
        <v>34</v>
      </c>
      <c r="C97" s="13"/>
      <c r="D97" s="13">
        <f>D71+D78+D89+D90+D94+D95+D96</f>
        <v>555</v>
      </c>
      <c r="E97" s="13">
        <f>E71+E78+E89+E90+E94+E95+E96</f>
        <v>24.6</v>
      </c>
      <c r="F97" s="13">
        <f>F71+F78+F89+F90+F94+F95+F96</f>
        <v>10.9</v>
      </c>
      <c r="G97" s="13">
        <f>G71+G78+G89+G90+G94+G95+G96</f>
        <v>79.400000000000006</v>
      </c>
      <c r="H97" s="13">
        <f>H71+H78+H89+H90+H94+H95+H96</f>
        <v>514.1</v>
      </c>
      <c r="I97" s="28"/>
      <c r="J97" s="15">
        <f>J71+J78+J89+J90+J94+J95+J96</f>
        <v>63.151488109161782</v>
      </c>
    </row>
    <row r="98" spans="1:10" s="6" customFormat="1">
      <c r="B98" s="43" t="s">
        <v>139</v>
      </c>
      <c r="J98" s="12">
        <f>I98/1000*C98</f>
        <v>0</v>
      </c>
    </row>
    <row r="99" spans="1:10" s="6" customFormat="1">
      <c r="B99" s="43" t="s">
        <v>15</v>
      </c>
      <c r="J99" s="12">
        <f>I99/1000*C99</f>
        <v>0</v>
      </c>
    </row>
    <row r="100" spans="1:10" s="6" customFormat="1">
      <c r="A100" s="6" t="s">
        <v>50</v>
      </c>
      <c r="B100" s="6" t="s">
        <v>51</v>
      </c>
      <c r="D100" s="6">
        <v>150</v>
      </c>
      <c r="E100" s="6">
        <v>4.5</v>
      </c>
      <c r="F100" s="6">
        <v>5.5</v>
      </c>
      <c r="G100" s="6">
        <v>26.5</v>
      </c>
      <c r="H100" s="6">
        <v>173.7</v>
      </c>
      <c r="J100" s="21">
        <f>J101+J102+J103+J104+J105</f>
        <v>12.592763157894737</v>
      </c>
    </row>
    <row r="101" spans="1:10" s="9" customFormat="1" ht="12.75">
      <c r="B101" s="8" t="s">
        <v>41</v>
      </c>
      <c r="C101" s="8">
        <v>181.6</v>
      </c>
      <c r="D101" s="8">
        <v>133.5</v>
      </c>
      <c r="E101" s="8">
        <v>2.5</v>
      </c>
      <c r="F101" s="8">
        <v>0.5</v>
      </c>
      <c r="G101" s="8">
        <v>19.8</v>
      </c>
      <c r="H101" s="8">
        <v>93.5</v>
      </c>
      <c r="I101" s="9">
        <v>50</v>
      </c>
      <c r="J101" s="12">
        <f>I101/1000*C101</f>
        <v>9.08</v>
      </c>
    </row>
    <row r="102" spans="1:10" s="9" customFormat="1" ht="12.75">
      <c r="B102" s="8" t="s">
        <v>22</v>
      </c>
      <c r="C102" s="8">
        <v>45</v>
      </c>
      <c r="D102" s="8">
        <v>45</v>
      </c>
      <c r="E102" s="8">
        <v>1.2</v>
      </c>
      <c r="F102" s="8">
        <v>1</v>
      </c>
      <c r="G102" s="8">
        <v>2</v>
      </c>
      <c r="H102" s="8">
        <v>21.7</v>
      </c>
      <c r="I102" s="9">
        <v>55</v>
      </c>
      <c r="J102" s="12">
        <f>I102/950*C102</f>
        <v>2.6052631578947367</v>
      </c>
    </row>
    <row r="103" spans="1:10" s="9" customFormat="1" ht="12.75">
      <c r="B103" s="8" t="s">
        <v>52</v>
      </c>
      <c r="C103" s="8">
        <v>7.5</v>
      </c>
      <c r="D103" s="8">
        <v>7.5</v>
      </c>
      <c r="E103" s="8">
        <v>0.8</v>
      </c>
      <c r="F103" s="8">
        <v>0.1</v>
      </c>
      <c r="G103" s="8">
        <v>4.8</v>
      </c>
      <c r="H103" s="8">
        <v>22.9</v>
      </c>
      <c r="I103" s="9">
        <v>48</v>
      </c>
      <c r="J103" s="12">
        <f>I103/1000*C103</f>
        <v>0.36</v>
      </c>
    </row>
    <row r="104" spans="1:10" s="9" customFormat="1" ht="12.75">
      <c r="B104" s="8" t="s">
        <v>47</v>
      </c>
      <c r="C104" s="8">
        <v>4.5</v>
      </c>
      <c r="D104" s="8">
        <v>4.5</v>
      </c>
      <c r="E104" s="8">
        <v>0</v>
      </c>
      <c r="F104" s="8">
        <v>4</v>
      </c>
      <c r="G104" s="8">
        <v>0</v>
      </c>
      <c r="H104" s="8">
        <v>35.6</v>
      </c>
      <c r="I104" s="9">
        <v>120</v>
      </c>
      <c r="J104" s="12">
        <f>I104/1000*C104</f>
        <v>0.54</v>
      </c>
    </row>
    <row r="105" spans="1:10" s="9" customFormat="1" ht="12.75">
      <c r="B105" s="8" t="s">
        <v>25</v>
      </c>
      <c r="C105" s="8">
        <v>0.5</v>
      </c>
      <c r="D105" s="8">
        <v>0.5</v>
      </c>
      <c r="E105" s="8">
        <v>0</v>
      </c>
      <c r="F105" s="8">
        <v>0</v>
      </c>
      <c r="G105" s="8">
        <v>0</v>
      </c>
      <c r="H105" s="8">
        <v>0</v>
      </c>
      <c r="I105" s="9">
        <v>15</v>
      </c>
      <c r="J105" s="12">
        <f>I105/1000*C105</f>
        <v>7.4999999999999997E-3</v>
      </c>
    </row>
    <row r="106" spans="1:10" s="6" customFormat="1">
      <c r="A106" s="6" t="s">
        <v>86</v>
      </c>
      <c r="B106" s="6" t="s">
        <v>87</v>
      </c>
      <c r="D106" s="6">
        <v>100</v>
      </c>
      <c r="E106" s="6">
        <v>12.8</v>
      </c>
      <c r="F106" s="6">
        <v>4.0999999999999996</v>
      </c>
      <c r="G106" s="6">
        <v>6.1</v>
      </c>
      <c r="H106" s="6">
        <v>112.3</v>
      </c>
      <c r="J106" s="21">
        <f>J107+J108+J109+J110+J111+J112+J113+J114</f>
        <v>30.019280701754386</v>
      </c>
    </row>
    <row r="107" spans="1:10" s="9" customFormat="1" ht="12.75">
      <c r="B107" s="8" t="s">
        <v>88</v>
      </c>
      <c r="C107" s="8">
        <v>75.7</v>
      </c>
      <c r="D107" s="8">
        <v>67</v>
      </c>
      <c r="E107" s="8">
        <v>10</v>
      </c>
      <c r="F107" s="8">
        <v>0.5</v>
      </c>
      <c r="G107" s="8">
        <v>0</v>
      </c>
      <c r="H107" s="8">
        <v>44.8</v>
      </c>
      <c r="I107" s="9">
        <v>300</v>
      </c>
      <c r="J107" s="12">
        <f>I107/1000*C107</f>
        <v>22.71</v>
      </c>
    </row>
    <row r="108" spans="1:10" s="9" customFormat="1" ht="12.75">
      <c r="B108" s="8" t="s">
        <v>44</v>
      </c>
      <c r="C108" s="8">
        <v>27.2</v>
      </c>
      <c r="D108" s="8">
        <v>21.8</v>
      </c>
      <c r="E108" s="8">
        <v>0.3</v>
      </c>
      <c r="F108" s="8">
        <v>0</v>
      </c>
      <c r="G108" s="8">
        <v>1.4</v>
      </c>
      <c r="H108" s="8">
        <v>6.7</v>
      </c>
      <c r="I108" s="9">
        <v>60</v>
      </c>
      <c r="J108" s="12">
        <f>I108/1000*C108</f>
        <v>1.6319999999999999</v>
      </c>
    </row>
    <row r="109" spans="1:10" s="9" customFormat="1" ht="12.75">
      <c r="B109" s="8" t="s">
        <v>43</v>
      </c>
      <c r="C109" s="8">
        <v>10</v>
      </c>
      <c r="D109" s="8">
        <v>8</v>
      </c>
      <c r="E109" s="8">
        <v>0.1</v>
      </c>
      <c r="F109" s="8">
        <v>0</v>
      </c>
      <c r="G109" s="8">
        <v>0.6</v>
      </c>
      <c r="H109" s="8">
        <v>2.9</v>
      </c>
      <c r="I109" s="9">
        <v>60</v>
      </c>
      <c r="J109" s="12">
        <f>I109/1000*C109</f>
        <v>0.6</v>
      </c>
    </row>
    <row r="110" spans="1:10" s="9" customFormat="1" ht="12.75">
      <c r="B110" s="8" t="s">
        <v>89</v>
      </c>
      <c r="C110" s="8">
        <v>14.3</v>
      </c>
      <c r="D110" s="8">
        <v>13</v>
      </c>
      <c r="E110" s="8">
        <v>1.6</v>
      </c>
      <c r="F110" s="8">
        <v>1.3</v>
      </c>
      <c r="G110" s="8">
        <v>0.1</v>
      </c>
      <c r="H110" s="8">
        <v>18.399999999999999</v>
      </c>
      <c r="I110" s="9">
        <v>9</v>
      </c>
      <c r="J110" s="12">
        <f>I110/60*C110</f>
        <v>2.145</v>
      </c>
    </row>
    <row r="111" spans="1:10" s="9" customFormat="1" ht="12.75">
      <c r="B111" s="8" t="s">
        <v>22</v>
      </c>
      <c r="C111" s="8">
        <v>10</v>
      </c>
      <c r="D111" s="8">
        <v>10</v>
      </c>
      <c r="E111" s="8">
        <v>0.3</v>
      </c>
      <c r="F111" s="8">
        <v>0.2</v>
      </c>
      <c r="G111" s="8">
        <v>0.4</v>
      </c>
      <c r="H111" s="8">
        <v>4.8</v>
      </c>
      <c r="I111" s="9">
        <v>55</v>
      </c>
      <c r="J111" s="12">
        <f>I111/950*C111</f>
        <v>0.57894736842105265</v>
      </c>
    </row>
    <row r="112" spans="1:10" s="9" customFormat="1" ht="12.75">
      <c r="B112" s="8" t="s">
        <v>90</v>
      </c>
      <c r="C112" s="8">
        <v>8</v>
      </c>
      <c r="D112" s="8">
        <v>8</v>
      </c>
      <c r="E112" s="8">
        <v>0.6</v>
      </c>
      <c r="F112" s="8">
        <v>0.1</v>
      </c>
      <c r="G112" s="8">
        <v>3.6</v>
      </c>
      <c r="H112" s="8">
        <v>17.100000000000001</v>
      </c>
      <c r="I112" s="9">
        <v>58</v>
      </c>
      <c r="J112" s="12">
        <f>I112/1000*C112</f>
        <v>0.46400000000000002</v>
      </c>
    </row>
    <row r="113" spans="1:10" s="9" customFormat="1" ht="12.75">
      <c r="B113" s="8" t="s">
        <v>23</v>
      </c>
      <c r="C113" s="8">
        <v>3</v>
      </c>
      <c r="D113" s="8">
        <v>3</v>
      </c>
      <c r="E113" s="8">
        <v>0</v>
      </c>
      <c r="F113" s="8">
        <v>1.9</v>
      </c>
      <c r="G113" s="8">
        <v>0</v>
      </c>
      <c r="H113" s="8">
        <v>17.5</v>
      </c>
      <c r="I113" s="9">
        <v>113</v>
      </c>
      <c r="J113" s="12">
        <f>I113/180*C113</f>
        <v>1.8833333333333333</v>
      </c>
    </row>
    <row r="114" spans="1:10" s="9" customFormat="1" ht="12.75">
      <c r="B114" s="8" t="s">
        <v>25</v>
      </c>
      <c r="C114" s="8">
        <v>0.4</v>
      </c>
      <c r="D114" s="8">
        <v>0.4</v>
      </c>
      <c r="E114" s="8">
        <v>0</v>
      </c>
      <c r="F114" s="8">
        <v>0</v>
      </c>
      <c r="G114" s="8">
        <v>0</v>
      </c>
      <c r="H114" s="8">
        <v>0</v>
      </c>
      <c r="I114" s="9">
        <v>15</v>
      </c>
      <c r="J114" s="12">
        <f>I114/1000*C114</f>
        <v>6.0000000000000001E-3</v>
      </c>
    </row>
    <row r="115" spans="1:10" s="9" customFormat="1" ht="12.75">
      <c r="B115" s="8" t="s">
        <v>57</v>
      </c>
      <c r="C115" s="8"/>
      <c r="D115" s="8">
        <v>120</v>
      </c>
      <c r="E115" s="8"/>
      <c r="F115" s="8"/>
      <c r="G115" s="8"/>
      <c r="H115" s="8"/>
      <c r="J115" s="12">
        <f>I115/1000*C115</f>
        <v>0</v>
      </c>
    </row>
    <row r="116" spans="1:10" s="6" customFormat="1">
      <c r="A116" s="6" t="s">
        <v>91</v>
      </c>
      <c r="B116" s="6" t="s">
        <v>92</v>
      </c>
      <c r="D116" s="6">
        <v>20</v>
      </c>
      <c r="E116" s="6">
        <v>0.7</v>
      </c>
      <c r="F116" s="6">
        <v>1.5</v>
      </c>
      <c r="G116" s="6">
        <v>1.9</v>
      </c>
      <c r="H116" s="6">
        <v>23.8</v>
      </c>
      <c r="J116" s="21">
        <f>J117+J118+J119+J120</f>
        <v>2.2400391812865501</v>
      </c>
    </row>
    <row r="117" spans="1:10" s="9" customFormat="1" ht="12.75">
      <c r="B117" s="8" t="s">
        <v>22</v>
      </c>
      <c r="C117" s="17">
        <v>20</v>
      </c>
      <c r="D117" s="17">
        <v>20</v>
      </c>
      <c r="E117" s="17">
        <v>0.54</v>
      </c>
      <c r="F117" s="17">
        <v>0.44000000000000006</v>
      </c>
      <c r="G117" s="17">
        <v>0.88000000000000012</v>
      </c>
      <c r="H117" s="17">
        <v>9.64</v>
      </c>
      <c r="I117" s="9">
        <v>55</v>
      </c>
      <c r="J117" s="12">
        <f>I117/950*C117</f>
        <v>1.1578947368421053</v>
      </c>
    </row>
    <row r="118" spans="1:10" s="9" customFormat="1" ht="12.75">
      <c r="B118" s="8" t="s">
        <v>52</v>
      </c>
      <c r="C118" s="17">
        <v>1.6</v>
      </c>
      <c r="D118" s="17">
        <v>1.6</v>
      </c>
      <c r="E118" s="17">
        <v>0.16</v>
      </c>
      <c r="F118" s="17">
        <v>0.02</v>
      </c>
      <c r="G118" s="17">
        <v>1.02</v>
      </c>
      <c r="H118" s="17">
        <v>4.88</v>
      </c>
      <c r="I118" s="9">
        <v>48</v>
      </c>
      <c r="J118" s="12">
        <f>I118/1000*C118</f>
        <v>7.6800000000000007E-2</v>
      </c>
    </row>
    <row r="119" spans="1:10" s="9" customFormat="1" ht="12.75">
      <c r="B119" s="8" t="s">
        <v>23</v>
      </c>
      <c r="C119" s="17">
        <v>1.6</v>
      </c>
      <c r="D119" s="17">
        <v>1.6</v>
      </c>
      <c r="E119" s="17">
        <v>0.02</v>
      </c>
      <c r="F119" s="17">
        <v>1.02</v>
      </c>
      <c r="G119" s="17">
        <v>0.02</v>
      </c>
      <c r="H119" s="17">
        <v>9.32</v>
      </c>
      <c r="I119" s="9">
        <v>113</v>
      </c>
      <c r="J119" s="12">
        <f>I119/180*C119</f>
        <v>1.0044444444444445</v>
      </c>
    </row>
    <row r="120" spans="1:10" s="9" customFormat="1" ht="12.75">
      <c r="B120" s="8" t="s">
        <v>25</v>
      </c>
      <c r="C120" s="17">
        <v>0.06</v>
      </c>
      <c r="D120" s="17">
        <v>0.06</v>
      </c>
      <c r="E120" s="17">
        <v>0</v>
      </c>
      <c r="F120" s="17">
        <v>0</v>
      </c>
      <c r="G120" s="17">
        <v>0</v>
      </c>
      <c r="H120" s="17">
        <v>0</v>
      </c>
      <c r="I120" s="9">
        <v>15</v>
      </c>
      <c r="J120" s="12">
        <f>I120/1000*C120</f>
        <v>8.9999999999999998E-4</v>
      </c>
    </row>
    <row r="121" spans="1:10" s="9" customFormat="1" ht="12.75">
      <c r="B121" s="8"/>
      <c r="C121" s="17"/>
      <c r="D121" s="17">
        <f>D100+D106+D116</f>
        <v>270</v>
      </c>
      <c r="E121" s="17">
        <f t="shared" ref="E121:H121" si="0">E100+E106+E116</f>
        <v>18</v>
      </c>
      <c r="F121" s="17">
        <f t="shared" si="0"/>
        <v>11.1</v>
      </c>
      <c r="G121" s="17">
        <f t="shared" si="0"/>
        <v>34.5</v>
      </c>
      <c r="H121" s="17">
        <f t="shared" si="0"/>
        <v>309.8</v>
      </c>
      <c r="J121" s="12"/>
    </row>
    <row r="122" spans="1:10" s="6" customFormat="1">
      <c r="A122" s="6" t="s">
        <v>140</v>
      </c>
      <c r="B122" s="6" t="s">
        <v>141</v>
      </c>
      <c r="D122" s="6">
        <v>200</v>
      </c>
      <c r="E122" s="6">
        <v>3.9</v>
      </c>
      <c r="F122" s="6">
        <v>2.9</v>
      </c>
      <c r="G122" s="6">
        <v>11.2</v>
      </c>
      <c r="H122" s="6">
        <v>86</v>
      </c>
      <c r="J122" s="21">
        <f>J123+J124+J125</f>
        <v>9.0994736842105279</v>
      </c>
    </row>
    <row r="123" spans="1:10" s="9" customFormat="1" ht="12.75">
      <c r="B123" s="8" t="s">
        <v>142</v>
      </c>
      <c r="C123" s="8">
        <v>5</v>
      </c>
      <c r="D123" s="8">
        <v>5</v>
      </c>
      <c r="E123" s="8">
        <v>1.1000000000000001</v>
      </c>
      <c r="F123" s="8">
        <v>0.7</v>
      </c>
      <c r="G123" s="8">
        <v>0.5</v>
      </c>
      <c r="H123" s="8">
        <v>12.4</v>
      </c>
      <c r="I123" s="9">
        <v>55</v>
      </c>
      <c r="J123" s="12">
        <f>I123/100*C123</f>
        <v>2.75</v>
      </c>
    </row>
    <row r="124" spans="1:10" s="9" customFormat="1" ht="12.75">
      <c r="B124" s="8" t="s">
        <v>22</v>
      </c>
      <c r="C124" s="8">
        <v>100</v>
      </c>
      <c r="D124" s="8">
        <v>100</v>
      </c>
      <c r="E124" s="8">
        <v>2.7</v>
      </c>
      <c r="F124" s="8">
        <v>2.2000000000000002</v>
      </c>
      <c r="G124" s="8">
        <v>4.4000000000000004</v>
      </c>
      <c r="H124" s="8">
        <v>48.2</v>
      </c>
      <c r="I124" s="9">
        <v>55</v>
      </c>
      <c r="J124" s="12">
        <f>I124/950*C124</f>
        <v>5.7894736842105265</v>
      </c>
    </row>
    <row r="125" spans="1:10" s="9" customFormat="1" ht="12.75">
      <c r="B125" s="8" t="s">
        <v>24</v>
      </c>
      <c r="C125" s="8">
        <v>7</v>
      </c>
      <c r="D125" s="8">
        <v>7</v>
      </c>
      <c r="E125" s="8">
        <v>0</v>
      </c>
      <c r="F125" s="8">
        <v>0</v>
      </c>
      <c r="G125" s="8">
        <v>6.4</v>
      </c>
      <c r="H125" s="8">
        <v>25.4</v>
      </c>
      <c r="I125" s="9">
        <v>80</v>
      </c>
      <c r="J125" s="12">
        <f>I125/1000*C125</f>
        <v>0.56000000000000005</v>
      </c>
    </row>
    <row r="126" spans="1:10" s="9" customFormat="1" ht="12.75">
      <c r="B126" s="8" t="s">
        <v>26</v>
      </c>
      <c r="C126" s="8">
        <v>120</v>
      </c>
      <c r="D126" s="8">
        <v>120</v>
      </c>
      <c r="E126" s="8">
        <v>0</v>
      </c>
      <c r="F126" s="8">
        <v>0</v>
      </c>
      <c r="G126" s="8">
        <v>0</v>
      </c>
      <c r="H126" s="8">
        <v>0</v>
      </c>
      <c r="J126" s="12">
        <f>I126/1000*C126</f>
        <v>0</v>
      </c>
    </row>
    <row r="127" spans="1:10" s="6" customFormat="1">
      <c r="A127" s="6" t="s">
        <v>27</v>
      </c>
      <c r="B127" s="6" t="s">
        <v>32</v>
      </c>
      <c r="D127" s="6">
        <v>30</v>
      </c>
      <c r="E127" s="6">
        <v>2.2999999999999998</v>
      </c>
      <c r="F127" s="6">
        <v>0.2</v>
      </c>
      <c r="G127" s="6">
        <v>14.8</v>
      </c>
      <c r="H127" s="6">
        <v>70.3</v>
      </c>
      <c r="I127" s="6">
        <v>58</v>
      </c>
      <c r="J127" s="21">
        <f>I127/1000*D127</f>
        <v>1.74</v>
      </c>
    </row>
    <row r="128" spans="1:10" s="6" customFormat="1">
      <c r="A128" s="6" t="s">
        <v>27</v>
      </c>
      <c r="B128" s="6" t="s">
        <v>33</v>
      </c>
      <c r="D128" s="6">
        <v>20</v>
      </c>
      <c r="E128" s="6">
        <v>1.3</v>
      </c>
      <c r="F128" s="6">
        <v>0.2</v>
      </c>
      <c r="G128" s="6">
        <v>6.7</v>
      </c>
      <c r="H128" s="6">
        <v>34.200000000000003</v>
      </c>
      <c r="I128" s="6">
        <v>60</v>
      </c>
      <c r="J128" s="21">
        <f>I128/1000*D128</f>
        <v>1.2</v>
      </c>
    </row>
    <row r="129" spans="1:10" s="6" customFormat="1">
      <c r="B129" s="13" t="s">
        <v>34</v>
      </c>
      <c r="C129" s="13"/>
      <c r="D129" s="13">
        <f>D100+D106+D116+D122+D127+D128</f>
        <v>520</v>
      </c>
      <c r="E129" s="13">
        <f>E100+E106+E116+E122+E127+E128</f>
        <v>25.5</v>
      </c>
      <c r="F129" s="13">
        <f>F100+F106+F116+F122+F127+F128</f>
        <v>14.399999999999999</v>
      </c>
      <c r="G129" s="13">
        <f>G100+G106+G116+G122+G127+G128</f>
        <v>67.2</v>
      </c>
      <c r="H129" s="13">
        <f>H100+H106+H116+H122+H127+H128</f>
        <v>500.3</v>
      </c>
      <c r="I129" s="14"/>
      <c r="J129" s="15">
        <f>J100+J106+J116+J122+J127+J128</f>
        <v>56.891556725146202</v>
      </c>
    </row>
    <row r="130" spans="1:10" s="6" customFormat="1">
      <c r="B130" s="43" t="s">
        <v>164</v>
      </c>
      <c r="J130" s="12">
        <f>I130/1000*C130</f>
        <v>0</v>
      </c>
    </row>
    <row r="131" spans="1:10" s="6" customFormat="1">
      <c r="B131" s="43" t="s">
        <v>15</v>
      </c>
      <c r="J131" s="12">
        <f>I131/1000*C131</f>
        <v>0</v>
      </c>
    </row>
    <row r="132" spans="1:10" s="6" customFormat="1">
      <c r="A132" s="6" t="s">
        <v>165</v>
      </c>
      <c r="B132" s="6" t="s">
        <v>166</v>
      </c>
      <c r="D132" s="6">
        <v>200</v>
      </c>
      <c r="E132" s="6">
        <v>8.3000000000000007</v>
      </c>
      <c r="F132" s="6">
        <v>10.1</v>
      </c>
      <c r="G132" s="6">
        <v>37.6</v>
      </c>
      <c r="H132" s="6">
        <v>274.89999999999998</v>
      </c>
      <c r="J132" s="21">
        <f>J133+J134+J135+J136+J137</f>
        <v>15.303830409356726</v>
      </c>
    </row>
    <row r="133" spans="1:10" s="9" customFormat="1" ht="12.75">
      <c r="B133" s="8" t="s">
        <v>167</v>
      </c>
      <c r="C133" s="8">
        <v>50</v>
      </c>
      <c r="D133" s="8">
        <v>50</v>
      </c>
      <c r="E133" s="8">
        <v>5.4</v>
      </c>
      <c r="F133" s="8">
        <v>1.5</v>
      </c>
      <c r="G133" s="8">
        <v>30.3</v>
      </c>
      <c r="H133" s="8">
        <v>155.69999999999999</v>
      </c>
      <c r="I133" s="9">
        <v>55</v>
      </c>
      <c r="J133" s="12">
        <f>I133/1000*C133</f>
        <v>2.75</v>
      </c>
    </row>
    <row r="134" spans="1:10" s="9" customFormat="1" ht="12.75">
      <c r="B134" s="8" t="s">
        <v>22</v>
      </c>
      <c r="C134" s="8">
        <v>104</v>
      </c>
      <c r="D134" s="8">
        <v>104</v>
      </c>
      <c r="E134" s="8">
        <v>2.8</v>
      </c>
      <c r="F134" s="8">
        <v>2.2999999999999998</v>
      </c>
      <c r="G134" s="8">
        <v>4.5</v>
      </c>
      <c r="H134" s="8">
        <v>50.1</v>
      </c>
      <c r="I134" s="9">
        <v>55</v>
      </c>
      <c r="J134" s="12">
        <f>I134/950*C134</f>
        <v>6.0210526315789474</v>
      </c>
    </row>
    <row r="135" spans="1:10" s="9" customFormat="1" ht="12.75">
      <c r="B135" s="8" t="s">
        <v>23</v>
      </c>
      <c r="C135" s="8">
        <v>10</v>
      </c>
      <c r="D135" s="8">
        <v>10</v>
      </c>
      <c r="E135" s="8">
        <v>0.1</v>
      </c>
      <c r="F135" s="8">
        <v>6.4</v>
      </c>
      <c r="G135" s="8">
        <v>0.1</v>
      </c>
      <c r="H135" s="8">
        <v>58.2</v>
      </c>
      <c r="I135" s="9">
        <v>113</v>
      </c>
      <c r="J135" s="12">
        <f>I135/180*C135</f>
        <v>6.2777777777777777</v>
      </c>
    </row>
    <row r="136" spans="1:10" s="9" customFormat="1" ht="12.75">
      <c r="B136" s="8" t="s">
        <v>24</v>
      </c>
      <c r="C136" s="8">
        <v>3</v>
      </c>
      <c r="D136" s="8">
        <v>3</v>
      </c>
      <c r="E136" s="8">
        <v>0</v>
      </c>
      <c r="F136" s="8">
        <v>0</v>
      </c>
      <c r="G136" s="8">
        <v>2.7</v>
      </c>
      <c r="H136" s="8">
        <v>10.9</v>
      </c>
      <c r="I136" s="9">
        <v>80</v>
      </c>
      <c r="J136" s="12">
        <f>I136/1000*C136</f>
        <v>0.24</v>
      </c>
    </row>
    <row r="137" spans="1:10" s="9" customFormat="1" ht="12.75">
      <c r="B137" s="8" t="s">
        <v>25</v>
      </c>
      <c r="C137" s="8">
        <v>1</v>
      </c>
      <c r="D137" s="8">
        <v>1</v>
      </c>
      <c r="E137" s="8">
        <v>0</v>
      </c>
      <c r="F137" s="8">
        <v>0</v>
      </c>
      <c r="G137" s="8">
        <v>0</v>
      </c>
      <c r="H137" s="8">
        <v>0</v>
      </c>
      <c r="I137" s="9">
        <v>15</v>
      </c>
      <c r="J137" s="12">
        <f>I137/1000*C137</f>
        <v>1.4999999999999999E-2</v>
      </c>
    </row>
    <row r="138" spans="1:10" s="9" customFormat="1" ht="12.75">
      <c r="B138" s="8" t="s">
        <v>26</v>
      </c>
      <c r="C138" s="8">
        <v>52</v>
      </c>
      <c r="D138" s="8">
        <v>52</v>
      </c>
      <c r="E138" s="8">
        <v>0</v>
      </c>
      <c r="F138" s="8">
        <v>0</v>
      </c>
      <c r="G138" s="8">
        <v>0</v>
      </c>
      <c r="H138" s="8">
        <v>0</v>
      </c>
      <c r="J138" s="12">
        <f>I138/1000*C138</f>
        <v>0</v>
      </c>
    </row>
    <row r="139" spans="1:10" s="6" customFormat="1">
      <c r="A139" s="6" t="s">
        <v>27</v>
      </c>
      <c r="B139" s="6" t="s">
        <v>28</v>
      </c>
      <c r="D139" s="6">
        <v>140</v>
      </c>
      <c r="E139" s="6">
        <v>1.1000000000000001</v>
      </c>
      <c r="F139" s="6">
        <v>0.3</v>
      </c>
      <c r="G139" s="6">
        <v>10.5</v>
      </c>
      <c r="H139" s="6">
        <v>49</v>
      </c>
      <c r="I139" s="9">
        <v>160</v>
      </c>
      <c r="J139" s="21">
        <f>I139/1000*D139</f>
        <v>22.400000000000002</v>
      </c>
    </row>
    <row r="140" spans="1:10" s="6" customFormat="1">
      <c r="A140" s="6" t="s">
        <v>77</v>
      </c>
      <c r="B140" s="6" t="s">
        <v>78</v>
      </c>
      <c r="D140" s="6">
        <v>200</v>
      </c>
      <c r="E140" s="6">
        <v>4.7</v>
      </c>
      <c r="F140" s="6">
        <v>3.5</v>
      </c>
      <c r="G140" s="6">
        <v>12.5</v>
      </c>
      <c r="H140" s="6">
        <v>100.4</v>
      </c>
      <c r="J140" s="21">
        <f>J141+J142+J143</f>
        <v>12.086315789473685</v>
      </c>
    </row>
    <row r="141" spans="1:10" s="9" customFormat="1" ht="12.75">
      <c r="B141" s="8" t="s">
        <v>79</v>
      </c>
      <c r="C141" s="8">
        <v>5</v>
      </c>
      <c r="D141" s="8">
        <v>5</v>
      </c>
      <c r="E141" s="8">
        <v>1.1000000000000001</v>
      </c>
      <c r="F141" s="8">
        <v>0.7</v>
      </c>
      <c r="G141" s="8">
        <v>0.5</v>
      </c>
      <c r="H141" s="8">
        <v>12.4</v>
      </c>
      <c r="I141" s="9">
        <v>80</v>
      </c>
      <c r="J141" s="12">
        <f>I141/100*C141</f>
        <v>4</v>
      </c>
    </row>
    <row r="142" spans="1:10" s="9" customFormat="1" ht="12.75">
      <c r="B142" s="8" t="s">
        <v>22</v>
      </c>
      <c r="C142" s="8">
        <v>130</v>
      </c>
      <c r="D142" s="8">
        <v>130</v>
      </c>
      <c r="E142" s="8">
        <v>3.5</v>
      </c>
      <c r="F142" s="8">
        <v>2.9</v>
      </c>
      <c r="G142" s="8">
        <v>5.7</v>
      </c>
      <c r="H142" s="8">
        <v>62.6</v>
      </c>
      <c r="I142" s="9">
        <v>55</v>
      </c>
      <c r="J142" s="12">
        <f>I142/950*C142</f>
        <v>7.5263157894736841</v>
      </c>
    </row>
    <row r="143" spans="1:10" s="9" customFormat="1" ht="12.75">
      <c r="B143" s="8" t="s">
        <v>24</v>
      </c>
      <c r="C143" s="8">
        <v>7</v>
      </c>
      <c r="D143" s="8">
        <v>7</v>
      </c>
      <c r="E143" s="8">
        <v>0</v>
      </c>
      <c r="F143" s="8">
        <v>0</v>
      </c>
      <c r="G143" s="8">
        <v>6.4</v>
      </c>
      <c r="H143" s="8">
        <v>25.4</v>
      </c>
      <c r="I143" s="9">
        <v>80</v>
      </c>
      <c r="J143" s="12">
        <f>I143/1000*C143</f>
        <v>0.56000000000000005</v>
      </c>
    </row>
    <row r="144" spans="1:10" s="9" customFormat="1" ht="12.75">
      <c r="B144" s="8" t="s">
        <v>26</v>
      </c>
      <c r="C144" s="8">
        <v>80</v>
      </c>
      <c r="D144" s="8">
        <v>80</v>
      </c>
      <c r="E144" s="8">
        <v>0</v>
      </c>
      <c r="F144" s="8">
        <v>0</v>
      </c>
      <c r="G144" s="8">
        <v>0</v>
      </c>
      <c r="H144" s="8">
        <v>0</v>
      </c>
      <c r="J144" s="12">
        <f>I144/1000*C144</f>
        <v>0</v>
      </c>
    </row>
    <row r="145" spans="1:10" s="6" customFormat="1">
      <c r="A145" s="6" t="s">
        <v>27</v>
      </c>
      <c r="B145" s="6" t="s">
        <v>32</v>
      </c>
      <c r="D145" s="6">
        <v>45</v>
      </c>
      <c r="E145" s="6">
        <v>3.4</v>
      </c>
      <c r="F145" s="6">
        <v>0.4</v>
      </c>
      <c r="G145" s="6">
        <v>22.1</v>
      </c>
      <c r="H145" s="6">
        <v>105.5</v>
      </c>
      <c r="I145" s="9">
        <v>58</v>
      </c>
      <c r="J145" s="21">
        <f>I145/1000*D145</f>
        <v>2.6100000000000003</v>
      </c>
    </row>
    <row r="146" spans="1:10" s="6" customFormat="1">
      <c r="A146" s="6" t="s">
        <v>27</v>
      </c>
      <c r="B146" s="6" t="s">
        <v>33</v>
      </c>
      <c r="D146" s="6">
        <v>25</v>
      </c>
      <c r="E146" s="6">
        <v>1.7</v>
      </c>
      <c r="F146" s="6">
        <v>0.3</v>
      </c>
      <c r="G146" s="6">
        <v>8.4</v>
      </c>
      <c r="H146" s="6">
        <v>42.7</v>
      </c>
      <c r="I146" s="9">
        <v>60</v>
      </c>
      <c r="J146" s="21">
        <f>I146/1000*D146</f>
        <v>1.5</v>
      </c>
    </row>
    <row r="147" spans="1:10" s="6" customFormat="1">
      <c r="B147" s="13" t="s">
        <v>34</v>
      </c>
      <c r="C147" s="13"/>
      <c r="D147" s="13">
        <f>D132+D139+D140+D145+D146</f>
        <v>610</v>
      </c>
      <c r="E147" s="13">
        <f>E132+E139+E140+E145+E146</f>
        <v>19.2</v>
      </c>
      <c r="F147" s="13">
        <f>F132+F139+F140+F145+F146</f>
        <v>14.600000000000001</v>
      </c>
      <c r="G147" s="13">
        <f>G132+G139+G140+G145+G146</f>
        <v>91.100000000000009</v>
      </c>
      <c r="H147" s="13">
        <f>H132+H139+H140+H145+H146</f>
        <v>572.5</v>
      </c>
      <c r="I147" s="14"/>
      <c r="J147" s="15">
        <f>J132+J139+J140+J145+J146</f>
        <v>53.900146198830413</v>
      </c>
    </row>
    <row r="148" spans="1:10" s="6" customFormat="1">
      <c r="B148" s="43" t="s">
        <v>174</v>
      </c>
      <c r="J148" s="12">
        <f>I148/1000*C148</f>
        <v>0</v>
      </c>
    </row>
    <row r="149" spans="1:10" s="6" customFormat="1">
      <c r="B149" s="43" t="s">
        <v>15</v>
      </c>
      <c r="J149" s="12">
        <f>I149/1000*C149</f>
        <v>0</v>
      </c>
    </row>
    <row r="150" spans="1:10" s="6" customFormat="1">
      <c r="A150" s="6" t="s">
        <v>36</v>
      </c>
      <c r="B150" s="6" t="s">
        <v>37</v>
      </c>
      <c r="D150" s="6">
        <v>60</v>
      </c>
      <c r="E150" s="6">
        <v>0.7</v>
      </c>
      <c r="F150" s="6">
        <v>0.1</v>
      </c>
      <c r="G150" s="6">
        <v>2.2999999999999998</v>
      </c>
      <c r="H150" s="6">
        <v>12.8</v>
      </c>
      <c r="J150" s="21">
        <f>J151</f>
        <v>13.56</v>
      </c>
    </row>
    <row r="151" spans="1:10" s="8" customFormat="1" ht="12.75">
      <c r="B151" s="8" t="s">
        <v>38</v>
      </c>
      <c r="C151" s="8">
        <v>67.8</v>
      </c>
      <c r="D151" s="8">
        <v>60</v>
      </c>
      <c r="E151" s="8">
        <v>0.7</v>
      </c>
      <c r="F151" s="8">
        <v>0.1</v>
      </c>
      <c r="G151" s="8">
        <v>2.2999999999999998</v>
      </c>
      <c r="H151" s="8">
        <v>12.8</v>
      </c>
      <c r="I151" s="9">
        <v>200</v>
      </c>
      <c r="J151" s="12">
        <f>I151/1000*C151</f>
        <v>13.56</v>
      </c>
    </row>
    <row r="152" spans="1:10" s="6" customFormat="1">
      <c r="A152" s="6" t="s">
        <v>175</v>
      </c>
      <c r="B152" s="6" t="s">
        <v>176</v>
      </c>
      <c r="D152" s="6">
        <v>150</v>
      </c>
      <c r="E152" s="6">
        <v>4.7</v>
      </c>
      <c r="F152" s="6">
        <v>6.2</v>
      </c>
      <c r="G152" s="6">
        <v>26.5</v>
      </c>
      <c r="H152" s="6">
        <v>180.7</v>
      </c>
      <c r="J152" s="21">
        <f>J153+J154+J155+J156+J157+J158</f>
        <v>12.436</v>
      </c>
    </row>
    <row r="153" spans="1:10" s="8" customFormat="1" ht="12.75">
      <c r="B153" s="8" t="s">
        <v>108</v>
      </c>
      <c r="C153" s="8">
        <v>36.799999999999997</v>
      </c>
      <c r="D153" s="8">
        <v>36.799999999999997</v>
      </c>
      <c r="E153" s="8">
        <v>3.8</v>
      </c>
      <c r="F153" s="8">
        <v>0.4</v>
      </c>
      <c r="G153" s="8">
        <v>23.6</v>
      </c>
      <c r="H153" s="8">
        <v>113.4</v>
      </c>
      <c r="I153" s="9">
        <v>55</v>
      </c>
      <c r="J153" s="12">
        <f>I153/1000*C153</f>
        <v>2.024</v>
      </c>
    </row>
    <row r="154" spans="1:10" s="8" customFormat="1" ht="12.75">
      <c r="B154" s="8" t="s">
        <v>44</v>
      </c>
      <c r="C154" s="8">
        <v>26.2</v>
      </c>
      <c r="D154" s="8">
        <v>21</v>
      </c>
      <c r="E154" s="8">
        <v>0.3</v>
      </c>
      <c r="F154" s="8">
        <v>0</v>
      </c>
      <c r="G154" s="8">
        <v>1.3</v>
      </c>
      <c r="H154" s="8">
        <v>6.5</v>
      </c>
      <c r="I154" s="9">
        <v>60</v>
      </c>
      <c r="J154" s="12">
        <f>I154/1000*C154</f>
        <v>1.5719999999999998</v>
      </c>
    </row>
    <row r="155" spans="1:10" s="8" customFormat="1" ht="12.75">
      <c r="B155" s="8" t="s">
        <v>83</v>
      </c>
      <c r="C155" s="8">
        <v>9</v>
      </c>
      <c r="D155" s="8">
        <v>9</v>
      </c>
      <c r="E155" s="8">
        <v>0.3</v>
      </c>
      <c r="F155" s="8">
        <v>0</v>
      </c>
      <c r="G155" s="8">
        <v>1</v>
      </c>
      <c r="H155" s="8">
        <v>5.0999999999999996</v>
      </c>
      <c r="I155" s="9">
        <v>210</v>
      </c>
      <c r="J155" s="12">
        <f>I155/1000*C155</f>
        <v>1.89</v>
      </c>
    </row>
    <row r="156" spans="1:10" s="8" customFormat="1" ht="12.75">
      <c r="B156" s="8" t="s">
        <v>177</v>
      </c>
      <c r="C156" s="8">
        <v>9.4</v>
      </c>
      <c r="D156" s="8">
        <v>8.3000000000000007</v>
      </c>
      <c r="E156" s="8">
        <v>0.2</v>
      </c>
      <c r="F156" s="8">
        <v>0</v>
      </c>
      <c r="G156" s="8">
        <v>0.5</v>
      </c>
      <c r="H156" s="8">
        <v>3.1</v>
      </c>
      <c r="I156" s="9">
        <v>55</v>
      </c>
      <c r="J156" s="12">
        <f>I156/400*C156</f>
        <v>1.2925000000000002</v>
      </c>
    </row>
    <row r="157" spans="1:10" s="8" customFormat="1" ht="12.75">
      <c r="B157" s="8" t="s">
        <v>23</v>
      </c>
      <c r="C157" s="8">
        <v>9</v>
      </c>
      <c r="D157" s="8">
        <v>9</v>
      </c>
      <c r="E157" s="8">
        <v>0.1</v>
      </c>
      <c r="F157" s="8">
        <v>5.7</v>
      </c>
      <c r="G157" s="8">
        <v>0.1</v>
      </c>
      <c r="H157" s="8">
        <v>52.4</v>
      </c>
      <c r="I157" s="9">
        <v>113</v>
      </c>
      <c r="J157" s="12">
        <f>I157/180*C157</f>
        <v>5.65</v>
      </c>
    </row>
    <row r="158" spans="1:10" s="8" customFormat="1" ht="12.75">
      <c r="B158" s="8" t="s">
        <v>25</v>
      </c>
      <c r="C158" s="8">
        <v>0.5</v>
      </c>
      <c r="D158" s="8">
        <v>0.5</v>
      </c>
      <c r="E158" s="8">
        <v>0</v>
      </c>
      <c r="F158" s="8">
        <v>0</v>
      </c>
      <c r="G158" s="8">
        <v>0</v>
      </c>
      <c r="H158" s="8">
        <v>0</v>
      </c>
      <c r="I158" s="9">
        <v>15</v>
      </c>
      <c r="J158" s="12">
        <f>I158/1000*C158</f>
        <v>7.4999999999999997E-3</v>
      </c>
    </row>
    <row r="159" spans="1:10" s="8" customFormat="1" ht="12.75">
      <c r="B159" s="8" t="s">
        <v>26</v>
      </c>
      <c r="C159" s="8">
        <v>220.5</v>
      </c>
      <c r="D159" s="8">
        <v>220.5</v>
      </c>
      <c r="E159" s="8">
        <v>0</v>
      </c>
      <c r="F159" s="8">
        <v>0</v>
      </c>
      <c r="G159" s="8">
        <v>0</v>
      </c>
      <c r="H159" s="8">
        <v>0</v>
      </c>
      <c r="I159" s="9"/>
      <c r="J159" s="12">
        <f>I159/1000*C159</f>
        <v>0</v>
      </c>
    </row>
    <row r="160" spans="1:10" s="6" customFormat="1">
      <c r="A160" s="6" t="s">
        <v>74</v>
      </c>
      <c r="B160" s="6" t="s">
        <v>75</v>
      </c>
      <c r="D160" s="6">
        <v>100</v>
      </c>
      <c r="E160" s="6">
        <v>14.1</v>
      </c>
      <c r="F160" s="6">
        <v>5.8</v>
      </c>
      <c r="G160" s="6">
        <v>4.4000000000000004</v>
      </c>
      <c r="H160" s="6">
        <v>126.4</v>
      </c>
      <c r="J160" s="21">
        <f>J161+J162+J163+J164+J165+J166+J167+J168</f>
        <v>26.734600000000004</v>
      </c>
    </row>
    <row r="161" spans="1:10" s="9" customFormat="1" ht="12.75">
      <c r="B161" s="8" t="s">
        <v>76</v>
      </c>
      <c r="C161" s="8">
        <v>67.2</v>
      </c>
      <c r="D161" s="8">
        <v>59.5</v>
      </c>
      <c r="E161" s="8">
        <v>13.2</v>
      </c>
      <c r="F161" s="8">
        <v>1</v>
      </c>
      <c r="G161" s="8">
        <v>0.2</v>
      </c>
      <c r="H161" s="8">
        <v>62.6</v>
      </c>
      <c r="I161" s="9">
        <v>300</v>
      </c>
      <c r="J161" s="12">
        <f>I161/1000*C161</f>
        <v>20.16</v>
      </c>
    </row>
    <row r="162" spans="1:10" s="9" customFormat="1" ht="12.75">
      <c r="B162" s="8" t="s">
        <v>44</v>
      </c>
      <c r="C162" s="8">
        <v>28.4</v>
      </c>
      <c r="D162" s="8">
        <v>22.7</v>
      </c>
      <c r="E162" s="8">
        <v>0.3</v>
      </c>
      <c r="F162" s="8">
        <v>0</v>
      </c>
      <c r="G162" s="8">
        <v>1.4</v>
      </c>
      <c r="H162" s="8">
        <v>7</v>
      </c>
      <c r="I162" s="9">
        <v>60</v>
      </c>
      <c r="J162" s="12">
        <f>I162/1000*C162</f>
        <v>1.704</v>
      </c>
    </row>
    <row r="163" spans="1:10" s="9" customFormat="1" ht="12.75">
      <c r="B163" s="8" t="s">
        <v>43</v>
      </c>
      <c r="C163" s="8">
        <v>12.9</v>
      </c>
      <c r="D163" s="8">
        <v>10.3</v>
      </c>
      <c r="E163" s="8">
        <v>0.1</v>
      </c>
      <c r="F163" s="8">
        <v>0</v>
      </c>
      <c r="G163" s="8">
        <v>0.8</v>
      </c>
      <c r="H163" s="8">
        <v>3.8</v>
      </c>
      <c r="I163" s="9">
        <v>60</v>
      </c>
      <c r="J163" s="12">
        <f>I163/1000*C163</f>
        <v>0.77400000000000002</v>
      </c>
    </row>
    <row r="164" spans="1:10" s="9" customFormat="1" ht="12.75">
      <c r="B164" s="8" t="s">
        <v>46</v>
      </c>
      <c r="C164" s="8">
        <v>9.1</v>
      </c>
      <c r="D164" s="8">
        <v>9.1</v>
      </c>
      <c r="E164" s="8">
        <v>0.2</v>
      </c>
      <c r="F164" s="8">
        <v>1.2</v>
      </c>
      <c r="G164" s="8">
        <v>0.3</v>
      </c>
      <c r="H164" s="8">
        <v>12.9</v>
      </c>
      <c r="I164" s="9">
        <v>55</v>
      </c>
      <c r="J164" s="12">
        <f>I164/200*C164</f>
        <v>2.5024999999999999</v>
      </c>
    </row>
    <row r="165" spans="1:10" s="9" customFormat="1" ht="12.75">
      <c r="B165" s="8" t="s">
        <v>52</v>
      </c>
      <c r="C165" s="8">
        <v>2.7</v>
      </c>
      <c r="D165" s="8">
        <v>2.7</v>
      </c>
      <c r="E165" s="8">
        <v>0.3</v>
      </c>
      <c r="F165" s="8">
        <v>0</v>
      </c>
      <c r="G165" s="8">
        <v>1.7</v>
      </c>
      <c r="H165" s="8">
        <v>8.1999999999999993</v>
      </c>
      <c r="I165" s="9">
        <v>48</v>
      </c>
      <c r="J165" s="12">
        <f>I165/1000*C165</f>
        <v>0.12960000000000002</v>
      </c>
    </row>
    <row r="166" spans="1:10" s="9" customFormat="1" ht="12.75">
      <c r="B166" s="8" t="s">
        <v>23</v>
      </c>
      <c r="C166" s="8">
        <v>1.8</v>
      </c>
      <c r="D166" s="8">
        <v>1.8</v>
      </c>
      <c r="E166" s="8">
        <v>0</v>
      </c>
      <c r="F166" s="8">
        <v>1.1000000000000001</v>
      </c>
      <c r="G166" s="8">
        <v>0</v>
      </c>
      <c r="H166" s="8">
        <v>10.5</v>
      </c>
      <c r="I166" s="9">
        <v>113</v>
      </c>
      <c r="J166" s="12">
        <f>I166/180*C166</f>
        <v>1.1300000000000001</v>
      </c>
    </row>
    <row r="167" spans="1:10" s="9" customFormat="1" ht="12.75">
      <c r="B167" s="8" t="s">
        <v>47</v>
      </c>
      <c r="C167" s="8">
        <v>2.7</v>
      </c>
      <c r="D167" s="8">
        <v>2.7</v>
      </c>
      <c r="E167" s="8">
        <v>0</v>
      </c>
      <c r="F167" s="8">
        <v>2.4</v>
      </c>
      <c r="G167" s="8">
        <v>0</v>
      </c>
      <c r="H167" s="8">
        <v>21.4</v>
      </c>
      <c r="I167" s="9">
        <v>120</v>
      </c>
      <c r="J167" s="12">
        <f>I167/1000*C167</f>
        <v>0.32400000000000001</v>
      </c>
    </row>
    <row r="168" spans="1:10" s="9" customFormat="1" ht="12.75">
      <c r="B168" s="8" t="s">
        <v>25</v>
      </c>
      <c r="C168" s="8">
        <v>0.7</v>
      </c>
      <c r="D168" s="8">
        <v>0.7</v>
      </c>
      <c r="E168" s="8">
        <v>0</v>
      </c>
      <c r="F168" s="8">
        <v>0</v>
      </c>
      <c r="G168" s="8">
        <v>0</v>
      </c>
      <c r="H168" s="8">
        <v>0</v>
      </c>
      <c r="I168" s="9">
        <v>15</v>
      </c>
      <c r="J168" s="12">
        <f>I168/1000*C168</f>
        <v>1.0499999999999999E-2</v>
      </c>
    </row>
    <row r="169" spans="1:10" s="9" customFormat="1" ht="12.75">
      <c r="B169" s="8" t="s">
        <v>26</v>
      </c>
      <c r="C169" s="8">
        <v>40</v>
      </c>
      <c r="D169" s="8">
        <v>40</v>
      </c>
      <c r="E169" s="8">
        <v>0</v>
      </c>
      <c r="F169" s="8">
        <v>0</v>
      </c>
      <c r="G169" s="8">
        <v>0</v>
      </c>
      <c r="H169" s="8">
        <v>0</v>
      </c>
      <c r="J169" s="12">
        <f>I169/1000*C169</f>
        <v>0</v>
      </c>
    </row>
    <row r="170" spans="1:10" s="6" customFormat="1">
      <c r="A170" s="6" t="s">
        <v>156</v>
      </c>
      <c r="B170" s="6" t="s">
        <v>157</v>
      </c>
      <c r="D170" s="6">
        <v>200</v>
      </c>
      <c r="E170" s="6">
        <v>0.2</v>
      </c>
      <c r="F170" s="6">
        <v>0.1</v>
      </c>
      <c r="G170" s="6">
        <v>6.6</v>
      </c>
      <c r="H170" s="6">
        <v>27.9</v>
      </c>
      <c r="J170" s="21">
        <f>J171+J172+J173</f>
        <v>2.61</v>
      </c>
    </row>
    <row r="171" spans="1:10" s="9" customFormat="1" ht="12.75">
      <c r="B171" s="8" t="s">
        <v>158</v>
      </c>
      <c r="C171" s="8">
        <v>7.5</v>
      </c>
      <c r="D171" s="8">
        <v>7</v>
      </c>
      <c r="E171" s="8">
        <v>0.1</v>
      </c>
      <c r="F171" s="8">
        <v>0</v>
      </c>
      <c r="G171" s="8">
        <v>0.2</v>
      </c>
      <c r="H171" s="8">
        <v>1.1000000000000001</v>
      </c>
      <c r="I171" s="9">
        <v>180</v>
      </c>
      <c r="J171" s="12">
        <f>I171/1000*C171</f>
        <v>1.3499999999999999</v>
      </c>
    </row>
    <row r="172" spans="1:10" s="9" customFormat="1" ht="12.75">
      <c r="B172" s="8" t="s">
        <v>31</v>
      </c>
      <c r="C172" s="8">
        <v>1</v>
      </c>
      <c r="D172" s="8">
        <v>1</v>
      </c>
      <c r="E172" s="8">
        <v>0.2</v>
      </c>
      <c r="F172" s="8">
        <v>0</v>
      </c>
      <c r="G172" s="8">
        <v>0.1</v>
      </c>
      <c r="H172" s="8">
        <v>1.4</v>
      </c>
      <c r="I172" s="9">
        <v>700</v>
      </c>
      <c r="J172" s="12">
        <f>I172/1000*C172</f>
        <v>0.7</v>
      </c>
    </row>
    <row r="173" spans="1:10" s="9" customFormat="1" ht="12.75">
      <c r="B173" s="8" t="s">
        <v>24</v>
      </c>
      <c r="C173" s="8">
        <v>7</v>
      </c>
      <c r="D173" s="8">
        <v>7</v>
      </c>
      <c r="E173" s="8">
        <v>0</v>
      </c>
      <c r="F173" s="8">
        <v>0</v>
      </c>
      <c r="G173" s="8">
        <v>6.4</v>
      </c>
      <c r="H173" s="8">
        <v>25.4</v>
      </c>
      <c r="I173" s="9">
        <v>80</v>
      </c>
      <c r="J173" s="12">
        <f>I173/1000*C173</f>
        <v>0.56000000000000005</v>
      </c>
    </row>
    <row r="174" spans="1:10" s="9" customFormat="1" ht="12.75">
      <c r="B174" s="8" t="s">
        <v>26</v>
      </c>
      <c r="C174" s="8">
        <v>195</v>
      </c>
      <c r="D174" s="8">
        <v>195</v>
      </c>
      <c r="E174" s="8">
        <v>0</v>
      </c>
      <c r="F174" s="8">
        <v>0</v>
      </c>
      <c r="G174" s="8">
        <v>0</v>
      </c>
      <c r="H174" s="8">
        <v>0</v>
      </c>
      <c r="J174" s="12">
        <f>I174/1000*C174</f>
        <v>0</v>
      </c>
    </row>
    <row r="175" spans="1:10" s="6" customFormat="1">
      <c r="A175" s="6" t="s">
        <v>27</v>
      </c>
      <c r="B175" s="6" t="s">
        <v>32</v>
      </c>
      <c r="D175" s="6">
        <v>45</v>
      </c>
      <c r="E175" s="6">
        <v>3.4</v>
      </c>
      <c r="F175" s="6">
        <v>0.4</v>
      </c>
      <c r="G175" s="6">
        <v>22.1</v>
      </c>
      <c r="H175" s="6">
        <v>105.5</v>
      </c>
      <c r="I175" s="9">
        <v>58</v>
      </c>
      <c r="J175" s="21">
        <f>I175/1000*D175</f>
        <v>2.6100000000000003</v>
      </c>
    </row>
    <row r="176" spans="1:10" s="6" customFormat="1">
      <c r="A176" s="6" t="s">
        <v>27</v>
      </c>
      <c r="B176" s="6" t="s">
        <v>33</v>
      </c>
      <c r="D176" s="6">
        <v>25</v>
      </c>
      <c r="E176" s="6">
        <v>1.7</v>
      </c>
      <c r="F176" s="6">
        <v>0.3</v>
      </c>
      <c r="G176" s="6">
        <v>8.4</v>
      </c>
      <c r="H176" s="6">
        <v>42.7</v>
      </c>
      <c r="I176" s="9">
        <v>60</v>
      </c>
      <c r="J176" s="21">
        <f>I176/1000*D176</f>
        <v>1.5</v>
      </c>
    </row>
    <row r="177" spans="1:10" s="6" customFormat="1">
      <c r="B177" s="13" t="s">
        <v>34</v>
      </c>
      <c r="C177" s="13"/>
      <c r="D177" s="13">
        <f>D150+D152+D160+D170+D175+D176</f>
        <v>580</v>
      </c>
      <c r="E177" s="13">
        <f>E150+E152+E160+E170+E175+E176</f>
        <v>24.799999999999997</v>
      </c>
      <c r="F177" s="13">
        <f>F150+F152+F160+F170+F175+F176</f>
        <v>12.9</v>
      </c>
      <c r="G177" s="13">
        <f>G150+G152+G160+G170+G175+G176</f>
        <v>70.300000000000011</v>
      </c>
      <c r="H177" s="13">
        <f>H150+H152+H160+H170+H175+H176</f>
        <v>495.99999999999994</v>
      </c>
      <c r="I177" s="14"/>
      <c r="J177" s="15">
        <f>J150+J152+J160+J170+J175+J176</f>
        <v>59.450600000000009</v>
      </c>
    </row>
    <row r="178" spans="1:10" s="6" customFormat="1">
      <c r="B178" s="43" t="s">
        <v>183</v>
      </c>
      <c r="J178" s="12">
        <f>I178/1000*C178</f>
        <v>0</v>
      </c>
    </row>
    <row r="179" spans="1:10" s="6" customFormat="1">
      <c r="B179" s="43" t="s">
        <v>15</v>
      </c>
      <c r="J179" s="12">
        <f>I179/1000*C179</f>
        <v>0</v>
      </c>
    </row>
    <row r="180" spans="1:10" s="6" customFormat="1">
      <c r="A180" s="6" t="s">
        <v>16</v>
      </c>
      <c r="B180" s="6" t="s">
        <v>17</v>
      </c>
      <c r="D180" s="6">
        <v>15</v>
      </c>
      <c r="E180" s="6">
        <v>3.5</v>
      </c>
      <c r="F180" s="6">
        <v>4.4000000000000004</v>
      </c>
      <c r="G180" s="6">
        <v>0</v>
      </c>
      <c r="H180" s="6">
        <v>53.7</v>
      </c>
      <c r="I180" s="9"/>
      <c r="J180" s="21">
        <v>11.7</v>
      </c>
    </row>
    <row r="181" spans="1:10" s="8" customFormat="1" ht="12.75">
      <c r="B181" s="8" t="s">
        <v>18</v>
      </c>
      <c r="C181" s="8">
        <v>15.6</v>
      </c>
      <c r="D181" s="8">
        <v>15</v>
      </c>
      <c r="E181" s="8">
        <v>3.5</v>
      </c>
      <c r="F181" s="8">
        <v>4.4000000000000004</v>
      </c>
      <c r="G181" s="8">
        <v>0</v>
      </c>
      <c r="H181" s="8">
        <v>53.8</v>
      </c>
      <c r="I181" s="9">
        <v>750</v>
      </c>
      <c r="J181" s="12">
        <f>I181/1000*C181</f>
        <v>11.7</v>
      </c>
    </row>
    <row r="182" spans="1:10" s="6" customFormat="1">
      <c r="A182" s="6" t="s">
        <v>184</v>
      </c>
      <c r="B182" s="6" t="s">
        <v>185</v>
      </c>
      <c r="D182" s="6">
        <v>200</v>
      </c>
      <c r="E182" s="6">
        <v>7.1</v>
      </c>
      <c r="F182" s="6">
        <v>5.8</v>
      </c>
      <c r="G182" s="6">
        <v>26.7</v>
      </c>
      <c r="H182" s="6">
        <v>187.3</v>
      </c>
      <c r="J182" s="21">
        <f>J183+J184+J185+J186+J187</f>
        <v>11.174005847953216</v>
      </c>
    </row>
    <row r="183" spans="1:10" s="8" customFormat="1" ht="12.75">
      <c r="B183" s="8" t="s">
        <v>148</v>
      </c>
      <c r="C183" s="8">
        <v>38</v>
      </c>
      <c r="D183" s="8">
        <v>38</v>
      </c>
      <c r="E183" s="8">
        <v>4.5</v>
      </c>
      <c r="F183" s="8">
        <v>1.1000000000000001</v>
      </c>
      <c r="G183" s="8">
        <v>19.7</v>
      </c>
      <c r="H183" s="8">
        <v>106.9</v>
      </c>
      <c r="I183" s="9">
        <v>75</v>
      </c>
      <c r="J183" s="12">
        <f>I183/1000*C183</f>
        <v>2.85</v>
      </c>
    </row>
    <row r="184" spans="1:10" s="8" customFormat="1" ht="12.75">
      <c r="B184" s="8" t="s">
        <v>22</v>
      </c>
      <c r="C184" s="8">
        <v>96</v>
      </c>
      <c r="D184" s="8">
        <v>96</v>
      </c>
      <c r="E184" s="8">
        <v>2.6</v>
      </c>
      <c r="F184" s="8">
        <v>2.1</v>
      </c>
      <c r="G184" s="8">
        <v>4.2</v>
      </c>
      <c r="H184" s="8">
        <v>46.2</v>
      </c>
      <c r="I184" s="9">
        <v>55</v>
      </c>
      <c r="J184" s="12">
        <f>I184/950*C184</f>
        <v>5.5578947368421048</v>
      </c>
    </row>
    <row r="185" spans="1:10" s="8" customFormat="1" ht="12.75">
      <c r="B185" s="8" t="s">
        <v>23</v>
      </c>
      <c r="C185" s="8">
        <v>4</v>
      </c>
      <c r="D185" s="8">
        <v>4</v>
      </c>
      <c r="E185" s="8">
        <v>0</v>
      </c>
      <c r="F185" s="8">
        <v>2.6</v>
      </c>
      <c r="G185" s="8">
        <v>0</v>
      </c>
      <c r="H185" s="8">
        <v>23.3</v>
      </c>
      <c r="I185" s="9">
        <v>113</v>
      </c>
      <c r="J185" s="12">
        <f>I185/180*C185</f>
        <v>2.5111111111111111</v>
      </c>
    </row>
    <row r="186" spans="1:10" s="8" customFormat="1" ht="12.75">
      <c r="B186" s="8" t="s">
        <v>24</v>
      </c>
      <c r="C186" s="8">
        <v>3</v>
      </c>
      <c r="D186" s="8">
        <v>3</v>
      </c>
      <c r="E186" s="8">
        <v>0</v>
      </c>
      <c r="F186" s="8">
        <v>0</v>
      </c>
      <c r="G186" s="8">
        <v>2.7</v>
      </c>
      <c r="H186" s="8">
        <v>10.9</v>
      </c>
      <c r="I186" s="9">
        <v>80</v>
      </c>
      <c r="J186" s="12">
        <f>I186/1000*C186</f>
        <v>0.24</v>
      </c>
    </row>
    <row r="187" spans="1:10" s="8" customFormat="1" ht="12.75">
      <c r="B187" s="8" t="s">
        <v>25</v>
      </c>
      <c r="C187" s="8">
        <v>1</v>
      </c>
      <c r="D187" s="8">
        <v>1</v>
      </c>
      <c r="E187" s="8">
        <v>0</v>
      </c>
      <c r="F187" s="8">
        <v>0</v>
      </c>
      <c r="G187" s="8">
        <v>0</v>
      </c>
      <c r="H187" s="8">
        <v>0</v>
      </c>
      <c r="I187" s="9">
        <v>15</v>
      </c>
      <c r="J187" s="12">
        <f>I187/1000*C187</f>
        <v>1.4999999999999999E-2</v>
      </c>
    </row>
    <row r="188" spans="1:10" s="8" customFormat="1" ht="12.75">
      <c r="B188" s="8" t="s">
        <v>26</v>
      </c>
      <c r="C188" s="8">
        <v>64</v>
      </c>
      <c r="D188" s="8">
        <v>64</v>
      </c>
      <c r="E188" s="8">
        <v>0</v>
      </c>
      <c r="F188" s="8">
        <v>0</v>
      </c>
      <c r="G188" s="8">
        <v>0</v>
      </c>
      <c r="H188" s="8">
        <v>0</v>
      </c>
      <c r="I188" s="9"/>
      <c r="J188" s="12">
        <f>I188/1000*C188</f>
        <v>0</v>
      </c>
    </row>
    <row r="189" spans="1:10" s="6" customFormat="1">
      <c r="A189" s="6" t="s">
        <v>27</v>
      </c>
      <c r="B189" s="6" t="s">
        <v>102</v>
      </c>
      <c r="D189" s="6">
        <v>120</v>
      </c>
      <c r="E189" s="6">
        <v>0.5</v>
      </c>
      <c r="F189" s="6">
        <v>0.5</v>
      </c>
      <c r="G189" s="6">
        <v>11.8</v>
      </c>
      <c r="H189" s="6">
        <v>53.3</v>
      </c>
      <c r="I189" s="9">
        <v>120</v>
      </c>
      <c r="J189" s="21">
        <f>I189/1000*D189</f>
        <v>14.399999999999999</v>
      </c>
    </row>
    <row r="190" spans="1:10" s="6" customFormat="1">
      <c r="A190" s="6" t="s">
        <v>140</v>
      </c>
      <c r="B190" s="6" t="s">
        <v>141</v>
      </c>
      <c r="D190" s="6">
        <v>200</v>
      </c>
      <c r="E190" s="6">
        <v>3.9</v>
      </c>
      <c r="F190" s="6">
        <v>2.9</v>
      </c>
      <c r="G190" s="6">
        <v>11.2</v>
      </c>
      <c r="H190" s="6">
        <v>86</v>
      </c>
      <c r="J190" s="21">
        <f>J191+J192+J193</f>
        <v>9.0994736842105279</v>
      </c>
    </row>
    <row r="191" spans="1:10" s="8" customFormat="1" ht="12.75">
      <c r="B191" s="8" t="s">
        <v>142</v>
      </c>
      <c r="C191" s="8">
        <v>5</v>
      </c>
      <c r="D191" s="8">
        <v>5</v>
      </c>
      <c r="E191" s="8">
        <v>1.1000000000000001</v>
      </c>
      <c r="F191" s="8">
        <v>0.7</v>
      </c>
      <c r="G191" s="8">
        <v>0.5</v>
      </c>
      <c r="H191" s="8">
        <v>12.4</v>
      </c>
      <c r="I191" s="9">
        <v>55</v>
      </c>
      <c r="J191" s="12">
        <f>I191/100*C191</f>
        <v>2.75</v>
      </c>
    </row>
    <row r="192" spans="1:10" s="8" customFormat="1" ht="12.75">
      <c r="B192" s="8" t="s">
        <v>22</v>
      </c>
      <c r="C192" s="8">
        <v>100</v>
      </c>
      <c r="D192" s="8">
        <v>100</v>
      </c>
      <c r="E192" s="8">
        <v>2.7</v>
      </c>
      <c r="F192" s="8">
        <v>2.2000000000000002</v>
      </c>
      <c r="G192" s="8">
        <v>4.4000000000000004</v>
      </c>
      <c r="H192" s="8">
        <v>48.2</v>
      </c>
      <c r="I192" s="9">
        <v>55</v>
      </c>
      <c r="J192" s="12">
        <f>I192/950*C192</f>
        <v>5.7894736842105265</v>
      </c>
    </row>
    <row r="193" spans="1:10" s="8" customFormat="1" ht="12.75">
      <c r="B193" s="8" t="s">
        <v>24</v>
      </c>
      <c r="C193" s="8">
        <v>7</v>
      </c>
      <c r="D193" s="8">
        <v>7</v>
      </c>
      <c r="E193" s="8">
        <v>0</v>
      </c>
      <c r="F193" s="8">
        <v>0</v>
      </c>
      <c r="G193" s="8">
        <v>6.4</v>
      </c>
      <c r="H193" s="8">
        <v>25.4</v>
      </c>
      <c r="I193" s="9">
        <v>80</v>
      </c>
      <c r="J193" s="12">
        <f>I193/1000*C193</f>
        <v>0.56000000000000005</v>
      </c>
    </row>
    <row r="194" spans="1:10" s="8" customFormat="1" ht="12.75">
      <c r="B194" s="8" t="s">
        <v>26</v>
      </c>
      <c r="C194" s="8">
        <v>120</v>
      </c>
      <c r="D194" s="8">
        <v>120</v>
      </c>
      <c r="E194" s="8">
        <v>0</v>
      </c>
      <c r="F194" s="8">
        <v>0</v>
      </c>
      <c r="G194" s="8">
        <v>0</v>
      </c>
      <c r="H194" s="8">
        <v>0</v>
      </c>
      <c r="I194" s="9"/>
      <c r="J194" s="12">
        <f>I194/1000*C194</f>
        <v>0</v>
      </c>
    </row>
    <row r="195" spans="1:10" s="6" customFormat="1">
      <c r="A195" s="6" t="s">
        <v>27</v>
      </c>
      <c r="B195" s="6" t="s">
        <v>32</v>
      </c>
      <c r="D195" s="6">
        <v>45</v>
      </c>
      <c r="E195" s="6">
        <v>3.4</v>
      </c>
      <c r="F195" s="6">
        <v>0.4</v>
      </c>
      <c r="G195" s="6">
        <v>22.1</v>
      </c>
      <c r="H195" s="6">
        <v>105.5</v>
      </c>
      <c r="I195" s="9">
        <v>58</v>
      </c>
      <c r="J195" s="21">
        <f>I195/1000*D195</f>
        <v>2.6100000000000003</v>
      </c>
    </row>
    <row r="196" spans="1:10" s="6" customFormat="1">
      <c r="A196" s="6" t="s">
        <v>27</v>
      </c>
      <c r="B196" s="6" t="s">
        <v>33</v>
      </c>
      <c r="D196" s="6">
        <v>25</v>
      </c>
      <c r="E196" s="6">
        <v>1.7</v>
      </c>
      <c r="F196" s="6">
        <v>0.3</v>
      </c>
      <c r="G196" s="6">
        <v>8.4</v>
      </c>
      <c r="H196" s="6">
        <v>42.7</v>
      </c>
      <c r="I196" s="9">
        <v>60</v>
      </c>
      <c r="J196" s="21">
        <f>I196/1000*D196</f>
        <v>1.5</v>
      </c>
    </row>
    <row r="197" spans="1:10" s="6" customFormat="1">
      <c r="B197" s="13" t="s">
        <v>34</v>
      </c>
      <c r="C197" s="13"/>
      <c r="D197" s="13">
        <f>D180+D182+D189+D190+D195+D196</f>
        <v>605</v>
      </c>
      <c r="E197" s="13">
        <f>E180+E182+E189+E190+E195+E196</f>
        <v>20.099999999999998</v>
      </c>
      <c r="F197" s="13">
        <f>F180+F182+F189+F190+F195+F196</f>
        <v>14.3</v>
      </c>
      <c r="G197" s="13">
        <f>G180+G182+G189+G190+G195+G196</f>
        <v>80.200000000000017</v>
      </c>
      <c r="H197" s="13">
        <f>H180+H182+H189+H190+H195+H196</f>
        <v>528.5</v>
      </c>
      <c r="I197" s="14"/>
      <c r="J197" s="15">
        <f>J180+J182+J189+J190+J195+J196</f>
        <v>50.483479532163742</v>
      </c>
    </row>
    <row r="198" spans="1:10" s="6" customFormat="1">
      <c r="B198" s="43" t="s">
        <v>192</v>
      </c>
      <c r="J198" s="12"/>
    </row>
    <row r="199" spans="1:10" s="6" customFormat="1">
      <c r="B199" s="43" t="s">
        <v>15</v>
      </c>
      <c r="J199" s="12"/>
    </row>
    <row r="200" spans="1:10" s="6" customFormat="1">
      <c r="A200" s="6" t="s">
        <v>97</v>
      </c>
      <c r="B200" s="6" t="s">
        <v>209</v>
      </c>
      <c r="D200" s="6">
        <v>20</v>
      </c>
      <c r="E200" s="6">
        <v>0.6</v>
      </c>
      <c r="F200" s="6">
        <v>0</v>
      </c>
      <c r="G200" s="6">
        <v>1.2</v>
      </c>
      <c r="H200" s="6">
        <v>7.4</v>
      </c>
      <c r="J200" s="21">
        <f>J201</f>
        <v>12.787500000000001</v>
      </c>
    </row>
    <row r="201" spans="1:10" s="8" customFormat="1" ht="12.75">
      <c r="B201" s="8" t="s">
        <v>177</v>
      </c>
      <c r="C201" s="60">
        <v>93</v>
      </c>
      <c r="D201" s="60">
        <v>60</v>
      </c>
      <c r="E201" s="60">
        <v>1.7</v>
      </c>
      <c r="F201" s="60">
        <v>0.1</v>
      </c>
      <c r="G201" s="60">
        <v>3.5</v>
      </c>
      <c r="H201" s="60">
        <v>22.1</v>
      </c>
      <c r="I201" s="61">
        <v>55</v>
      </c>
      <c r="J201" s="12">
        <f>I201/400*C201</f>
        <v>12.787500000000001</v>
      </c>
    </row>
    <row r="202" spans="1:10" s="6" customFormat="1">
      <c r="A202" s="6" t="s">
        <v>100</v>
      </c>
      <c r="B202" s="6" t="s">
        <v>101</v>
      </c>
      <c r="D202" s="6">
        <v>150</v>
      </c>
      <c r="E202" s="6">
        <v>12.7</v>
      </c>
      <c r="F202" s="6">
        <v>18</v>
      </c>
      <c r="G202" s="6">
        <v>3.2</v>
      </c>
      <c r="H202" s="6">
        <v>225.5</v>
      </c>
      <c r="J202" s="21">
        <f>J203+J204+J205+J206</f>
        <v>25.869498538011694</v>
      </c>
    </row>
    <row r="203" spans="1:10" s="8" customFormat="1" ht="12.75">
      <c r="B203" s="8" t="s">
        <v>89</v>
      </c>
      <c r="C203" s="8">
        <v>101.6</v>
      </c>
      <c r="D203" s="8">
        <v>92.3</v>
      </c>
      <c r="E203" s="8">
        <v>11</v>
      </c>
      <c r="F203" s="8">
        <v>9.4</v>
      </c>
      <c r="G203" s="8">
        <v>0.6</v>
      </c>
      <c r="H203" s="8">
        <v>130.5</v>
      </c>
      <c r="I203" s="9">
        <v>9</v>
      </c>
      <c r="J203" s="12">
        <f>I203/60*C203</f>
        <v>15.239999999999998</v>
      </c>
    </row>
    <row r="204" spans="1:10" s="8" customFormat="1" ht="12.75">
      <c r="B204" s="8" t="s">
        <v>22</v>
      </c>
      <c r="C204" s="8">
        <v>57.7</v>
      </c>
      <c r="D204" s="8">
        <v>57.7</v>
      </c>
      <c r="E204" s="8">
        <v>1.6</v>
      </c>
      <c r="F204" s="8">
        <v>1.3</v>
      </c>
      <c r="G204" s="8">
        <v>2.6</v>
      </c>
      <c r="H204" s="8">
        <v>27.8</v>
      </c>
      <c r="I204" s="9">
        <v>55</v>
      </c>
      <c r="J204" s="12">
        <f>I204/950*C204</f>
        <v>3.3405263157894738</v>
      </c>
    </row>
    <row r="205" spans="1:10" s="8" customFormat="1" ht="12.75">
      <c r="B205" s="8" t="s">
        <v>23</v>
      </c>
      <c r="C205" s="8">
        <v>11.6</v>
      </c>
      <c r="D205" s="8">
        <v>11.55</v>
      </c>
      <c r="E205" s="8">
        <v>0.1</v>
      </c>
      <c r="F205" s="8">
        <v>7.4</v>
      </c>
      <c r="G205" s="8">
        <v>0.2</v>
      </c>
      <c r="H205" s="8">
        <v>67.099999999999994</v>
      </c>
      <c r="I205" s="9">
        <v>113</v>
      </c>
      <c r="J205" s="12">
        <f>I205/180*C205</f>
        <v>7.2822222222222219</v>
      </c>
    </row>
    <row r="206" spans="1:10" s="8" customFormat="1" ht="12.75">
      <c r="B206" s="8" t="s">
        <v>25</v>
      </c>
      <c r="C206" s="8">
        <v>0.45</v>
      </c>
      <c r="D206" s="8">
        <v>0.45</v>
      </c>
      <c r="E206" s="8">
        <v>0</v>
      </c>
      <c r="F206" s="8">
        <v>0</v>
      </c>
      <c r="G206" s="8">
        <v>0</v>
      </c>
      <c r="H206" s="8">
        <v>0</v>
      </c>
      <c r="I206" s="9">
        <v>15</v>
      </c>
      <c r="J206" s="12">
        <f>I206/1000*C206</f>
        <v>6.7499999999999999E-3</v>
      </c>
    </row>
    <row r="207" spans="1:10" s="6" customFormat="1">
      <c r="A207" s="6" t="s">
        <v>27</v>
      </c>
      <c r="B207" s="6" t="s">
        <v>28</v>
      </c>
      <c r="D207" s="6">
        <v>140</v>
      </c>
      <c r="E207" s="6">
        <v>1.1000000000000001</v>
      </c>
      <c r="F207" s="6">
        <v>0.3</v>
      </c>
      <c r="G207" s="6">
        <v>10.5</v>
      </c>
      <c r="H207" s="6">
        <v>49</v>
      </c>
      <c r="I207" s="6">
        <v>160</v>
      </c>
      <c r="J207" s="21">
        <f>I207/1000*D207</f>
        <v>22.400000000000002</v>
      </c>
    </row>
    <row r="208" spans="1:10" s="6" customFormat="1">
      <c r="A208" s="6" t="s">
        <v>29</v>
      </c>
      <c r="B208" s="6" t="s">
        <v>30</v>
      </c>
      <c r="D208" s="6">
        <v>200</v>
      </c>
      <c r="E208" s="6">
        <v>0.2</v>
      </c>
      <c r="F208" s="6">
        <v>0</v>
      </c>
      <c r="G208" s="6">
        <v>6.4</v>
      </c>
      <c r="H208" s="6">
        <v>26.8</v>
      </c>
      <c r="J208" s="21">
        <f>J209+J210</f>
        <v>1.26</v>
      </c>
    </row>
    <row r="209" spans="1:10" s="8" customFormat="1" ht="12.75">
      <c r="B209" s="8" t="s">
        <v>31</v>
      </c>
      <c r="C209" s="8">
        <v>1</v>
      </c>
      <c r="D209" s="8">
        <v>1</v>
      </c>
      <c r="E209" s="8">
        <v>0.2</v>
      </c>
      <c r="F209" s="8">
        <v>0</v>
      </c>
      <c r="G209" s="8">
        <v>0.1</v>
      </c>
      <c r="H209" s="8">
        <v>1.4</v>
      </c>
      <c r="I209" s="9">
        <v>700</v>
      </c>
      <c r="J209" s="12">
        <f>I209/1000*C209</f>
        <v>0.7</v>
      </c>
    </row>
    <row r="210" spans="1:10" s="8" customFormat="1" ht="12.75">
      <c r="B210" s="8" t="s">
        <v>24</v>
      </c>
      <c r="C210" s="8">
        <v>7</v>
      </c>
      <c r="D210" s="8">
        <v>7</v>
      </c>
      <c r="E210" s="8">
        <v>0</v>
      </c>
      <c r="F210" s="8">
        <v>0</v>
      </c>
      <c r="G210" s="8">
        <v>6.4</v>
      </c>
      <c r="H210" s="8">
        <v>25.4</v>
      </c>
      <c r="I210" s="9">
        <v>80</v>
      </c>
      <c r="J210" s="12">
        <f>I210/1000*C210</f>
        <v>0.56000000000000005</v>
      </c>
    </row>
    <row r="211" spans="1:10" s="8" customFormat="1" ht="12.75">
      <c r="B211" s="8" t="s">
        <v>26</v>
      </c>
      <c r="C211" s="8">
        <v>200</v>
      </c>
      <c r="D211" s="8">
        <v>200</v>
      </c>
      <c r="E211" s="8">
        <v>0</v>
      </c>
      <c r="F211" s="8">
        <v>0</v>
      </c>
      <c r="G211" s="8">
        <v>0</v>
      </c>
      <c r="H211" s="8">
        <v>0</v>
      </c>
      <c r="I211" s="9"/>
      <c r="J211" s="12">
        <f>I211/1000*C211</f>
        <v>0</v>
      </c>
    </row>
    <row r="212" spans="1:10" s="6" customFormat="1">
      <c r="A212" s="6" t="s">
        <v>27</v>
      </c>
      <c r="B212" s="6" t="s">
        <v>32</v>
      </c>
      <c r="D212" s="6">
        <v>60</v>
      </c>
      <c r="E212" s="6">
        <v>4.5999999999999996</v>
      </c>
      <c r="F212" s="6">
        <v>0.5</v>
      </c>
      <c r="G212" s="6">
        <v>29.5</v>
      </c>
      <c r="H212" s="6">
        <v>140.6</v>
      </c>
      <c r="I212" s="33">
        <v>58</v>
      </c>
      <c r="J212" s="21">
        <f>I212/1000*D212</f>
        <v>3.48</v>
      </c>
    </row>
    <row r="213" spans="1:10" s="6" customFormat="1">
      <c r="A213" s="6" t="s">
        <v>27</v>
      </c>
      <c r="B213" s="6" t="s">
        <v>33</v>
      </c>
      <c r="D213" s="6">
        <v>30</v>
      </c>
      <c r="E213" s="6">
        <v>2</v>
      </c>
      <c r="F213" s="6">
        <v>0.4</v>
      </c>
      <c r="G213" s="6">
        <v>10</v>
      </c>
      <c r="H213" s="6">
        <v>51.2</v>
      </c>
      <c r="I213" s="33">
        <v>60</v>
      </c>
      <c r="J213" s="21">
        <f>I213/1000*D213</f>
        <v>1.7999999999999998</v>
      </c>
    </row>
    <row r="214" spans="1:10" s="6" customFormat="1">
      <c r="B214" s="13" t="s">
        <v>34</v>
      </c>
      <c r="C214" s="13"/>
      <c r="D214" s="13">
        <f>D200+D202+D207+D208+D212+D213</f>
        <v>600</v>
      </c>
      <c r="E214" s="13">
        <f>E200+E202+E207+E208+E212+E213</f>
        <v>21.199999999999996</v>
      </c>
      <c r="F214" s="13">
        <f>F200+F202+F207+F208+F212+F213</f>
        <v>19.2</v>
      </c>
      <c r="G214" s="13">
        <f>G200+G202+G207+G208+G212+G213</f>
        <v>60.8</v>
      </c>
      <c r="H214" s="13">
        <f>H200+H202+H207+H208+H212+H213</f>
        <v>500.49999999999994</v>
      </c>
      <c r="I214" s="14"/>
      <c r="J214" s="15">
        <f>J200+J202+J207+J208+J212+J213</f>
        <v>67.59699853801169</v>
      </c>
    </row>
    <row r="215" spans="1:10" s="6" customFormat="1">
      <c r="B215" s="6" t="s">
        <v>199</v>
      </c>
      <c r="J215" s="12"/>
    </row>
    <row r="216" spans="1:10" s="6" customFormat="1">
      <c r="B216" s="6" t="s">
        <v>15</v>
      </c>
      <c r="J216" s="12"/>
    </row>
    <row r="217" spans="1:10" s="6" customFormat="1">
      <c r="A217" s="6" t="s">
        <v>159</v>
      </c>
      <c r="B217" s="6" t="s">
        <v>160</v>
      </c>
      <c r="D217" s="6">
        <v>60</v>
      </c>
      <c r="E217" s="6">
        <v>0.4</v>
      </c>
      <c r="F217" s="6">
        <v>0</v>
      </c>
      <c r="G217" s="6">
        <v>1.1000000000000001</v>
      </c>
      <c r="H217" s="6">
        <v>6.3</v>
      </c>
      <c r="J217" s="21">
        <f>J218</f>
        <v>13.56</v>
      </c>
    </row>
    <row r="218" spans="1:10" s="8" customFormat="1" ht="12.75">
      <c r="B218" s="8" t="s">
        <v>161</v>
      </c>
      <c r="C218" s="8">
        <v>67.8</v>
      </c>
      <c r="D218" s="8">
        <v>60</v>
      </c>
      <c r="E218" s="8">
        <v>0.5</v>
      </c>
      <c r="F218" s="8">
        <v>0.1</v>
      </c>
      <c r="G218" s="8">
        <v>1.5</v>
      </c>
      <c r="H218" s="8">
        <v>8.5</v>
      </c>
      <c r="I218" s="9">
        <v>200</v>
      </c>
      <c r="J218" s="12">
        <f>I218/1000*C218</f>
        <v>13.56</v>
      </c>
    </row>
    <row r="219" spans="1:10" s="6" customFormat="1">
      <c r="A219" s="6" t="s">
        <v>50</v>
      </c>
      <c r="B219" s="6" t="s">
        <v>51</v>
      </c>
      <c r="D219" s="6">
        <v>150</v>
      </c>
      <c r="E219" s="6">
        <v>4.5</v>
      </c>
      <c r="F219" s="6">
        <v>5.5</v>
      </c>
      <c r="G219" s="6">
        <v>26.5</v>
      </c>
      <c r="H219" s="6">
        <v>173.7</v>
      </c>
      <c r="J219" s="21">
        <f>J220+J221+J222+J223+J224</f>
        <v>12.592763157894737</v>
      </c>
    </row>
    <row r="220" spans="1:10" s="8" customFormat="1" ht="12.75">
      <c r="B220" s="8" t="s">
        <v>41</v>
      </c>
      <c r="C220" s="8">
        <v>181.6</v>
      </c>
      <c r="D220" s="8">
        <v>133.5</v>
      </c>
      <c r="E220" s="8">
        <v>2.5</v>
      </c>
      <c r="F220" s="8">
        <v>0.5</v>
      </c>
      <c r="G220" s="8">
        <v>19.8</v>
      </c>
      <c r="H220" s="8">
        <v>93.5</v>
      </c>
      <c r="I220" s="9">
        <v>50</v>
      </c>
      <c r="J220" s="12">
        <f>I220/1000*C220</f>
        <v>9.08</v>
      </c>
    </row>
    <row r="221" spans="1:10" s="8" customFormat="1" ht="12.75">
      <c r="B221" s="8" t="s">
        <v>22</v>
      </c>
      <c r="C221" s="8">
        <v>45</v>
      </c>
      <c r="D221" s="8">
        <v>45</v>
      </c>
      <c r="E221" s="8">
        <v>1.2</v>
      </c>
      <c r="F221" s="8">
        <v>1</v>
      </c>
      <c r="G221" s="8">
        <v>2</v>
      </c>
      <c r="H221" s="8">
        <v>21.7</v>
      </c>
      <c r="I221" s="9">
        <v>55</v>
      </c>
      <c r="J221" s="12">
        <f>I221/950*C221</f>
        <v>2.6052631578947367</v>
      </c>
    </row>
    <row r="222" spans="1:10" s="8" customFormat="1" ht="12.75">
      <c r="B222" s="8" t="s">
        <v>52</v>
      </c>
      <c r="C222" s="8">
        <v>7.5</v>
      </c>
      <c r="D222" s="8">
        <v>7.5</v>
      </c>
      <c r="E222" s="8">
        <v>0.8</v>
      </c>
      <c r="F222" s="8">
        <v>0.1</v>
      </c>
      <c r="G222" s="8">
        <v>4.8</v>
      </c>
      <c r="H222" s="8">
        <v>22.9</v>
      </c>
      <c r="I222" s="9">
        <v>48</v>
      </c>
      <c r="J222" s="12">
        <f>I222/1000*C222</f>
        <v>0.36</v>
      </c>
    </row>
    <row r="223" spans="1:10" s="8" customFormat="1" ht="12.75">
      <c r="B223" s="8" t="s">
        <v>47</v>
      </c>
      <c r="C223" s="8">
        <v>4.5</v>
      </c>
      <c r="D223" s="8">
        <v>4.5</v>
      </c>
      <c r="E223" s="8">
        <v>0</v>
      </c>
      <c r="F223" s="8">
        <v>4</v>
      </c>
      <c r="G223" s="8">
        <v>0</v>
      </c>
      <c r="H223" s="8">
        <v>35.6</v>
      </c>
      <c r="I223" s="9">
        <v>120</v>
      </c>
      <c r="J223" s="12">
        <f>I223/1000*C223</f>
        <v>0.54</v>
      </c>
    </row>
    <row r="224" spans="1:10" s="8" customFormat="1" ht="12.75">
      <c r="B224" s="8" t="s">
        <v>25</v>
      </c>
      <c r="C224" s="8">
        <v>0.5</v>
      </c>
      <c r="D224" s="8">
        <v>0.5</v>
      </c>
      <c r="E224" s="8">
        <v>0</v>
      </c>
      <c r="F224" s="8">
        <v>0</v>
      </c>
      <c r="G224" s="8">
        <v>0</v>
      </c>
      <c r="H224" s="8">
        <v>0</v>
      </c>
      <c r="I224" s="9">
        <v>15</v>
      </c>
      <c r="J224" s="12">
        <f>I224/1000*C224</f>
        <v>7.4999999999999997E-3</v>
      </c>
    </row>
    <row r="225" spans="1:10" s="6" customFormat="1">
      <c r="A225" s="6" t="s">
        <v>53</v>
      </c>
      <c r="B225" s="6" t="s">
        <v>54</v>
      </c>
      <c r="D225" s="6">
        <v>60</v>
      </c>
      <c r="E225" s="6">
        <v>8.6999999999999993</v>
      </c>
      <c r="F225" s="6">
        <v>8.8000000000000007</v>
      </c>
      <c r="G225" s="6">
        <v>4.9000000000000004</v>
      </c>
      <c r="H225" s="6">
        <v>133.1</v>
      </c>
      <c r="J225" s="21">
        <f>J226+J227+J228+J229+J230+J231</f>
        <v>35.393815789473685</v>
      </c>
    </row>
    <row r="226" spans="1:10" s="8" customFormat="1" ht="15" customHeight="1">
      <c r="B226" s="8" t="s">
        <v>55</v>
      </c>
      <c r="C226" s="8">
        <v>51.5</v>
      </c>
      <c r="D226" s="8">
        <v>45.6</v>
      </c>
      <c r="E226" s="8">
        <v>8</v>
      </c>
      <c r="F226" s="8">
        <v>6.4</v>
      </c>
      <c r="G226" s="8">
        <v>0</v>
      </c>
      <c r="H226" s="8">
        <v>89.7</v>
      </c>
      <c r="I226" s="9">
        <v>650</v>
      </c>
      <c r="J226" s="12">
        <f>I226/1000*C226</f>
        <v>33.475000000000001</v>
      </c>
    </row>
    <row r="227" spans="1:10" s="8" customFormat="1" ht="12.75">
      <c r="B227" s="8" t="s">
        <v>22</v>
      </c>
      <c r="C227" s="8">
        <v>8.4</v>
      </c>
      <c r="D227" s="8">
        <v>8.4</v>
      </c>
      <c r="E227" s="8">
        <v>0.2</v>
      </c>
      <c r="F227" s="8">
        <v>0.2</v>
      </c>
      <c r="G227" s="8">
        <v>0.4</v>
      </c>
      <c r="H227" s="8">
        <v>4</v>
      </c>
      <c r="I227" s="9">
        <v>55</v>
      </c>
      <c r="J227" s="12">
        <f>I227/950*C227</f>
        <v>0.4863157894736842</v>
      </c>
    </row>
    <row r="228" spans="1:10" s="8" customFormat="1" ht="12.75">
      <c r="B228" s="8" t="s">
        <v>43</v>
      </c>
      <c r="C228" s="8">
        <v>7.5</v>
      </c>
      <c r="D228" s="8">
        <v>6</v>
      </c>
      <c r="E228" s="8">
        <v>0.1</v>
      </c>
      <c r="F228" s="8">
        <v>0</v>
      </c>
      <c r="G228" s="8">
        <v>0.4</v>
      </c>
      <c r="H228" s="8">
        <v>2.2000000000000002</v>
      </c>
      <c r="I228" s="9">
        <v>60</v>
      </c>
      <c r="J228" s="12">
        <f>I228/1000*C228</f>
        <v>0.44999999999999996</v>
      </c>
    </row>
    <row r="229" spans="1:10" s="8" customFormat="1" ht="12.75">
      <c r="B229" s="8" t="s">
        <v>56</v>
      </c>
      <c r="C229" s="8">
        <v>6</v>
      </c>
      <c r="D229" s="8">
        <v>6</v>
      </c>
      <c r="E229" s="8">
        <v>0.4</v>
      </c>
      <c r="F229" s="8">
        <v>0.1</v>
      </c>
      <c r="G229" s="8">
        <v>4</v>
      </c>
      <c r="H229" s="8">
        <v>18.2</v>
      </c>
      <c r="I229" s="9">
        <v>115</v>
      </c>
      <c r="J229" s="12">
        <f>I229/1000*C229</f>
        <v>0.69000000000000006</v>
      </c>
    </row>
    <row r="230" spans="1:10" s="8" customFormat="1" ht="12.75">
      <c r="B230" s="8" t="s">
        <v>47</v>
      </c>
      <c r="C230" s="8">
        <v>2.4</v>
      </c>
      <c r="D230" s="8">
        <v>2.4</v>
      </c>
      <c r="E230" s="8">
        <v>0</v>
      </c>
      <c r="F230" s="8">
        <v>2.1</v>
      </c>
      <c r="G230" s="8">
        <v>0</v>
      </c>
      <c r="H230" s="8">
        <v>19</v>
      </c>
      <c r="I230" s="9">
        <v>120</v>
      </c>
      <c r="J230" s="12">
        <f>I230/1000*C230</f>
        <v>0.28799999999999998</v>
      </c>
    </row>
    <row r="231" spans="1:10" s="8" customFormat="1" ht="12.75">
      <c r="B231" s="8" t="s">
        <v>25</v>
      </c>
      <c r="C231" s="8">
        <v>0.3</v>
      </c>
      <c r="D231" s="8">
        <v>0.3</v>
      </c>
      <c r="E231" s="8">
        <v>0</v>
      </c>
      <c r="F231" s="8">
        <v>0</v>
      </c>
      <c r="G231" s="8">
        <v>0</v>
      </c>
      <c r="H231" s="8">
        <v>0</v>
      </c>
      <c r="I231" s="9">
        <v>15</v>
      </c>
      <c r="J231" s="12">
        <f>I231/1000*C231</f>
        <v>4.4999999999999997E-3</v>
      </c>
    </row>
    <row r="232" spans="1:10" s="8" customFormat="1" ht="12.75">
      <c r="B232" s="8" t="s">
        <v>57</v>
      </c>
      <c r="D232" s="34" t="s">
        <v>200</v>
      </c>
      <c r="I232" s="9"/>
      <c r="J232" s="12">
        <f>I232/1000*C232</f>
        <v>0</v>
      </c>
    </row>
    <row r="233" spans="1:10" s="6" customFormat="1">
      <c r="A233" s="6" t="s">
        <v>91</v>
      </c>
      <c r="B233" s="6" t="s">
        <v>92</v>
      </c>
      <c r="D233" s="6">
        <v>20</v>
      </c>
      <c r="E233" s="6">
        <v>0.7</v>
      </c>
      <c r="F233" s="6">
        <v>1.5</v>
      </c>
      <c r="G233" s="6">
        <v>1.9</v>
      </c>
      <c r="H233" s="6">
        <v>23.8</v>
      </c>
      <c r="J233" s="21">
        <f>J234+J235+J236+J237</f>
        <v>2.2400391812865501</v>
      </c>
    </row>
    <row r="234" spans="1:10" s="8" customFormat="1" ht="12.75">
      <c r="B234" s="8" t="s">
        <v>22</v>
      </c>
      <c r="C234" s="17">
        <v>20</v>
      </c>
      <c r="D234" s="17">
        <v>20</v>
      </c>
      <c r="E234" s="17">
        <v>0.54</v>
      </c>
      <c r="F234" s="17">
        <v>0.44000000000000006</v>
      </c>
      <c r="G234" s="17">
        <v>0.88000000000000012</v>
      </c>
      <c r="H234" s="17">
        <v>9.64</v>
      </c>
      <c r="I234" s="9">
        <v>55</v>
      </c>
      <c r="J234" s="12">
        <f>I234/950*C234</f>
        <v>1.1578947368421053</v>
      </c>
    </row>
    <row r="235" spans="1:10" s="8" customFormat="1" ht="12.75">
      <c r="B235" s="8" t="s">
        <v>52</v>
      </c>
      <c r="C235" s="17">
        <v>1.6</v>
      </c>
      <c r="D235" s="17">
        <v>1.6</v>
      </c>
      <c r="E235" s="17">
        <v>0.16</v>
      </c>
      <c r="F235" s="17">
        <v>0.02</v>
      </c>
      <c r="G235" s="17">
        <v>1.02</v>
      </c>
      <c r="H235" s="17">
        <v>4.88</v>
      </c>
      <c r="I235" s="9">
        <v>48</v>
      </c>
      <c r="J235" s="12">
        <f>I235/1000*C235</f>
        <v>7.6800000000000007E-2</v>
      </c>
    </row>
    <row r="236" spans="1:10" s="8" customFormat="1" ht="12.75">
      <c r="B236" s="8" t="s">
        <v>23</v>
      </c>
      <c r="C236" s="17">
        <v>1.6</v>
      </c>
      <c r="D236" s="17">
        <v>1.6</v>
      </c>
      <c r="E236" s="17">
        <v>0.02</v>
      </c>
      <c r="F236" s="17">
        <v>1.02</v>
      </c>
      <c r="G236" s="17">
        <v>0.02</v>
      </c>
      <c r="H236" s="17">
        <v>9.32</v>
      </c>
      <c r="I236" s="9">
        <v>113</v>
      </c>
      <c r="J236" s="12">
        <f>I236/180*C236</f>
        <v>1.0044444444444445</v>
      </c>
    </row>
    <row r="237" spans="1:10" s="8" customFormat="1" ht="12.75">
      <c r="B237" s="8" t="s">
        <v>25</v>
      </c>
      <c r="C237" s="17">
        <v>0.06</v>
      </c>
      <c r="D237" s="17">
        <v>0.06</v>
      </c>
      <c r="E237" s="17">
        <v>0</v>
      </c>
      <c r="F237" s="17">
        <v>0</v>
      </c>
      <c r="G237" s="17">
        <v>0</v>
      </c>
      <c r="H237" s="17">
        <v>0</v>
      </c>
      <c r="I237" s="9">
        <v>15</v>
      </c>
      <c r="J237" s="12">
        <f>I237/1000*C237</f>
        <v>8.9999999999999998E-4</v>
      </c>
    </row>
    <row r="238" spans="1:10" s="6" customFormat="1">
      <c r="A238" s="6" t="s">
        <v>156</v>
      </c>
      <c r="B238" s="6" t="s">
        <v>157</v>
      </c>
      <c r="D238" s="6">
        <v>200</v>
      </c>
      <c r="E238" s="6">
        <v>0.2</v>
      </c>
      <c r="F238" s="6">
        <v>0.1</v>
      </c>
      <c r="G238" s="6">
        <v>6.6</v>
      </c>
      <c r="H238" s="6">
        <v>27.9</v>
      </c>
      <c r="J238" s="21">
        <f>J239+J240+J241</f>
        <v>2.61</v>
      </c>
    </row>
    <row r="239" spans="1:10" s="8" customFormat="1" ht="12.75">
      <c r="B239" s="8" t="s">
        <v>158</v>
      </c>
      <c r="C239" s="8">
        <v>7.5</v>
      </c>
      <c r="D239" s="8">
        <v>7</v>
      </c>
      <c r="E239" s="8">
        <v>0.1</v>
      </c>
      <c r="F239" s="8">
        <v>0</v>
      </c>
      <c r="G239" s="8">
        <v>0.2</v>
      </c>
      <c r="H239" s="8">
        <v>1.1000000000000001</v>
      </c>
      <c r="I239" s="9">
        <v>180</v>
      </c>
      <c r="J239" s="12">
        <f>I239/1000*C239</f>
        <v>1.3499999999999999</v>
      </c>
    </row>
    <row r="240" spans="1:10" s="8" customFormat="1" ht="12.75">
      <c r="B240" s="8" t="s">
        <v>31</v>
      </c>
      <c r="C240" s="8">
        <v>1</v>
      </c>
      <c r="D240" s="8">
        <v>1</v>
      </c>
      <c r="E240" s="8">
        <v>0.2</v>
      </c>
      <c r="F240" s="8">
        <v>0</v>
      </c>
      <c r="G240" s="8">
        <v>0.1</v>
      </c>
      <c r="H240" s="8">
        <v>1.4</v>
      </c>
      <c r="I240" s="9">
        <v>700</v>
      </c>
      <c r="J240" s="12">
        <f>I240/1000*C240</f>
        <v>0.7</v>
      </c>
    </row>
    <row r="241" spans="1:10" s="8" customFormat="1" ht="12.75">
      <c r="B241" s="8" t="s">
        <v>24</v>
      </c>
      <c r="C241" s="8">
        <v>7</v>
      </c>
      <c r="D241" s="8">
        <v>7</v>
      </c>
      <c r="E241" s="8">
        <v>0</v>
      </c>
      <c r="F241" s="8">
        <v>0</v>
      </c>
      <c r="G241" s="8">
        <v>6.4</v>
      </c>
      <c r="H241" s="8">
        <v>25.4</v>
      </c>
      <c r="I241" s="9">
        <v>80</v>
      </c>
      <c r="J241" s="12">
        <f>I241/1000*C241</f>
        <v>0.56000000000000005</v>
      </c>
    </row>
    <row r="242" spans="1:10" s="8" customFormat="1" ht="12.75">
      <c r="B242" s="8" t="s">
        <v>26</v>
      </c>
      <c r="C242" s="8">
        <v>195</v>
      </c>
      <c r="D242" s="8">
        <v>195</v>
      </c>
      <c r="E242" s="8">
        <v>0</v>
      </c>
      <c r="F242" s="8">
        <v>0</v>
      </c>
      <c r="G242" s="8">
        <v>0</v>
      </c>
      <c r="H242" s="8">
        <v>0</v>
      </c>
      <c r="I242" s="9"/>
      <c r="J242" s="12">
        <f>I242/1000*C242</f>
        <v>0</v>
      </c>
    </row>
    <row r="243" spans="1:10" s="6" customFormat="1">
      <c r="A243" s="6" t="s">
        <v>27</v>
      </c>
      <c r="B243" s="6" t="s">
        <v>33</v>
      </c>
      <c r="D243" s="6">
        <v>25</v>
      </c>
      <c r="E243" s="6">
        <v>1.7</v>
      </c>
      <c r="F243" s="6">
        <v>0.3</v>
      </c>
      <c r="G243" s="6">
        <v>8.4</v>
      </c>
      <c r="H243" s="6">
        <v>42.7</v>
      </c>
      <c r="I243" s="9">
        <v>60</v>
      </c>
      <c r="J243" s="21">
        <f>I243/1000*D243</f>
        <v>1.5</v>
      </c>
    </row>
    <row r="244" spans="1:10" s="6" customFormat="1">
      <c r="A244" s="6" t="s">
        <v>27</v>
      </c>
      <c r="B244" s="6" t="s">
        <v>32</v>
      </c>
      <c r="D244" s="6">
        <v>45</v>
      </c>
      <c r="E244" s="6">
        <v>3.4</v>
      </c>
      <c r="F244" s="6">
        <v>0.4</v>
      </c>
      <c r="G244" s="6">
        <v>22.1</v>
      </c>
      <c r="H244" s="6">
        <v>105.5</v>
      </c>
      <c r="I244" s="9">
        <v>58</v>
      </c>
      <c r="J244" s="21">
        <f>I244/1000*D244</f>
        <v>2.6100000000000003</v>
      </c>
    </row>
    <row r="245" spans="1:10" s="6" customFormat="1">
      <c r="B245" s="13" t="s">
        <v>34</v>
      </c>
      <c r="C245" s="13"/>
      <c r="D245" s="13">
        <f>D217+D219+D225+D233+D238+D243+D244</f>
        <v>560</v>
      </c>
      <c r="E245" s="13">
        <f>E217+E219+E225+E233+E238+E243+E244</f>
        <v>19.599999999999998</v>
      </c>
      <c r="F245" s="13">
        <f>F217+F219+F225+F233+F238+F243+F244</f>
        <v>16.599999999999998</v>
      </c>
      <c r="G245" s="13">
        <f>G217+G219+G225+G233+G238+G243+G244</f>
        <v>71.5</v>
      </c>
      <c r="H245" s="13">
        <f>H217+H219+H225+H233+H238+H243+H244</f>
        <v>513</v>
      </c>
      <c r="I245" s="14"/>
      <c r="J245" s="15">
        <f>J217+J219+J225+J233+J238+J243+J244</f>
        <v>70.506618128654978</v>
      </c>
    </row>
    <row r="246" spans="1:10" s="36" customFormat="1" ht="20.25">
      <c r="A246" s="35" t="s">
        <v>203</v>
      </c>
      <c r="B246" s="35"/>
      <c r="C246" s="35"/>
      <c r="D246" s="35">
        <f>('1день'!D24+D50+D68+D97+D129+D147+D177+D197+D214+D245)/10</f>
        <v>576.5</v>
      </c>
      <c r="E246" s="35">
        <f>('1день'!E24+E50+E68+E97+E129+E147+E177+E197+E214+E245)/10</f>
        <v>21.979999999999997</v>
      </c>
      <c r="F246" s="35">
        <f>('1день'!F24+F50+F68+F97+F129+F147+F177+F197+F214+F245)/10</f>
        <v>15.24</v>
      </c>
      <c r="G246" s="35">
        <f>('1день'!G24+G50+G68+G97+G129+G147+G177+G197+G214+G245)/10</f>
        <v>71.13000000000001</v>
      </c>
      <c r="H246" s="35">
        <f>('1день'!H24+H50+H68+H97+H129+H147+H177+H197+H214+H245)/10</f>
        <v>509.16</v>
      </c>
      <c r="I246" s="37"/>
      <c r="J246" s="44">
        <f>(J21+J50+J68+J97+J129+J147+J177+J197+J214+J245)/10</f>
        <v>59.049855243664716</v>
      </c>
    </row>
  </sheetData>
  <mergeCells count="1">
    <mergeCell ref="I1:J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K29" sqref="K29"/>
    </sheetView>
  </sheetViews>
  <sheetFormatPr defaultRowHeight="15"/>
  <cols>
    <col min="1" max="1" width="10.28515625" customWidth="1"/>
    <col min="2" max="2" width="38" customWidth="1"/>
  </cols>
  <sheetData>
    <row r="1" spans="1:10" ht="15.75">
      <c r="A1" s="48"/>
      <c r="B1" s="53" t="s">
        <v>183</v>
      </c>
      <c r="C1" s="48"/>
      <c r="D1" s="48"/>
      <c r="E1" s="48"/>
      <c r="F1" s="48"/>
      <c r="G1" s="48"/>
      <c r="H1" s="48"/>
    </row>
    <row r="2" spans="1:10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10" ht="15.75">
      <c r="A3" s="48" t="s">
        <v>146</v>
      </c>
      <c r="B3" s="48" t="s">
        <v>147</v>
      </c>
      <c r="C3" s="48"/>
      <c r="D3" s="48">
        <v>150</v>
      </c>
      <c r="E3" s="48">
        <v>8.1999999999999993</v>
      </c>
      <c r="F3" s="48">
        <v>6.3</v>
      </c>
      <c r="G3" s="48">
        <v>35.9</v>
      </c>
      <c r="H3" s="85">
        <v>233.7</v>
      </c>
      <c r="I3" s="67"/>
      <c r="J3" s="82"/>
    </row>
    <row r="4" spans="1:10">
      <c r="A4" s="49"/>
      <c r="B4" s="49" t="s">
        <v>148</v>
      </c>
      <c r="C4" s="49">
        <v>69</v>
      </c>
      <c r="D4" s="49">
        <v>69</v>
      </c>
      <c r="E4" s="49">
        <v>3.17</v>
      </c>
      <c r="F4" s="49">
        <v>2</v>
      </c>
      <c r="G4" s="49">
        <v>35.85</v>
      </c>
      <c r="H4" s="81">
        <v>194.1</v>
      </c>
      <c r="I4" s="86"/>
      <c r="J4" s="87"/>
    </row>
    <row r="5" spans="1:10">
      <c r="A5" s="49"/>
      <c r="B5" s="49" t="s">
        <v>23</v>
      </c>
      <c r="C5" s="49">
        <v>0.5</v>
      </c>
      <c r="D5" s="49">
        <v>6.8</v>
      </c>
      <c r="E5" s="49">
        <v>0.05</v>
      </c>
      <c r="F5" s="49">
        <v>4.34</v>
      </c>
      <c r="G5" s="49">
        <v>0.08</v>
      </c>
      <c r="H5" s="81">
        <v>39.6</v>
      </c>
      <c r="I5" s="86"/>
      <c r="J5" s="87"/>
    </row>
    <row r="6" spans="1:10">
      <c r="A6" s="49"/>
      <c r="B6" s="49" t="s">
        <v>25</v>
      </c>
      <c r="C6" s="49">
        <v>0.5</v>
      </c>
      <c r="D6" s="49">
        <v>0.5</v>
      </c>
      <c r="E6" s="49">
        <v>0.5</v>
      </c>
      <c r="F6" s="49">
        <v>0</v>
      </c>
      <c r="G6" s="49">
        <v>0</v>
      </c>
      <c r="H6" s="81">
        <v>0</v>
      </c>
      <c r="I6" s="86"/>
      <c r="J6" s="87"/>
    </row>
    <row r="7" spans="1:10">
      <c r="A7" s="49"/>
      <c r="B7" s="49" t="s">
        <v>26</v>
      </c>
      <c r="C7" s="49">
        <v>102</v>
      </c>
      <c r="D7" s="49">
        <v>102</v>
      </c>
      <c r="E7" s="49">
        <v>0</v>
      </c>
      <c r="F7" s="49">
        <v>0</v>
      </c>
      <c r="G7" s="49">
        <v>0</v>
      </c>
      <c r="H7" s="81">
        <v>0</v>
      </c>
      <c r="I7" s="86"/>
      <c r="J7" s="87"/>
    </row>
    <row r="8" spans="1:10" ht="15.75">
      <c r="A8" s="48" t="s">
        <v>250</v>
      </c>
      <c r="B8" s="48" t="s">
        <v>249</v>
      </c>
      <c r="C8" s="48"/>
      <c r="D8" s="48">
        <v>100</v>
      </c>
      <c r="E8" s="48">
        <v>3.3</v>
      </c>
      <c r="F8" s="48">
        <v>2.4</v>
      </c>
      <c r="G8" s="48">
        <v>8.9</v>
      </c>
      <c r="H8" s="85">
        <v>70.599999999999994</v>
      </c>
      <c r="I8" s="86"/>
      <c r="J8" s="82"/>
    </row>
    <row r="9" spans="1:10" ht="15.75">
      <c r="A9" s="48"/>
      <c r="B9" s="88" t="s">
        <v>246</v>
      </c>
      <c r="C9" s="64">
        <v>2.5</v>
      </c>
      <c r="D9" s="64">
        <v>25</v>
      </c>
      <c r="E9" s="64">
        <v>0</v>
      </c>
      <c r="F9" s="64">
        <v>0</v>
      </c>
      <c r="G9" s="64">
        <v>2.27</v>
      </c>
      <c r="H9" s="89">
        <v>9.1</v>
      </c>
      <c r="I9" s="86"/>
      <c r="J9" s="82"/>
    </row>
    <row r="10" spans="1:10" ht="15.75">
      <c r="A10" s="48"/>
      <c r="B10" s="88" t="s">
        <v>247</v>
      </c>
      <c r="C10" s="64">
        <v>5</v>
      </c>
      <c r="D10" s="64">
        <v>5</v>
      </c>
      <c r="E10" s="64">
        <v>0.51</v>
      </c>
      <c r="F10" s="64">
        <v>0.06</v>
      </c>
      <c r="G10" s="64">
        <v>3.18</v>
      </c>
      <c r="H10" s="89">
        <v>15.3</v>
      </c>
      <c r="I10" s="86"/>
      <c r="J10" s="82"/>
    </row>
    <row r="11" spans="1:10" ht="15.75">
      <c r="A11" s="48"/>
      <c r="B11" s="88" t="s">
        <v>38</v>
      </c>
      <c r="C11" s="64">
        <v>20</v>
      </c>
      <c r="D11" s="64">
        <v>20</v>
      </c>
      <c r="E11" s="64">
        <v>0.68</v>
      </c>
      <c r="F11" s="64">
        <v>0</v>
      </c>
      <c r="G11" s="64">
        <v>2.15</v>
      </c>
      <c r="H11" s="89">
        <v>11.3</v>
      </c>
      <c r="I11" s="86"/>
      <c r="J11" s="82"/>
    </row>
    <row r="12" spans="1:10" ht="15.75">
      <c r="A12" s="48"/>
      <c r="B12" s="88" t="s">
        <v>227</v>
      </c>
      <c r="C12" s="64">
        <v>5</v>
      </c>
      <c r="D12" s="64">
        <v>5</v>
      </c>
      <c r="E12" s="64">
        <v>0.05</v>
      </c>
      <c r="F12" s="64">
        <v>0.01</v>
      </c>
      <c r="G12" s="64">
        <v>0.3</v>
      </c>
      <c r="H12" s="89">
        <v>1.5</v>
      </c>
      <c r="I12" s="86"/>
      <c r="J12" s="82"/>
    </row>
    <row r="13" spans="1:10" ht="15.75">
      <c r="A13" s="48"/>
      <c r="B13" s="88" t="s">
        <v>44</v>
      </c>
      <c r="C13" s="64">
        <v>10</v>
      </c>
      <c r="D13" s="64">
        <v>10</v>
      </c>
      <c r="E13" s="64">
        <v>0.1</v>
      </c>
      <c r="F13" s="64">
        <v>0.01</v>
      </c>
      <c r="G13" s="64">
        <v>0.5</v>
      </c>
      <c r="H13" s="89">
        <v>2.5</v>
      </c>
      <c r="I13" s="86"/>
      <c r="J13" s="82"/>
    </row>
    <row r="14" spans="1:10" ht="15.75">
      <c r="A14" s="48"/>
      <c r="B14" s="88" t="s">
        <v>23</v>
      </c>
      <c r="C14" s="64">
        <v>3</v>
      </c>
      <c r="D14" s="64">
        <v>3</v>
      </c>
      <c r="E14" s="64">
        <v>0.02</v>
      </c>
      <c r="F14" s="64">
        <v>1.91</v>
      </c>
      <c r="G14" s="64">
        <v>0.04</v>
      </c>
      <c r="H14" s="89">
        <v>17.5</v>
      </c>
      <c r="I14" s="86"/>
      <c r="J14" s="82"/>
    </row>
    <row r="15" spans="1:10" ht="15.75">
      <c r="A15" s="48"/>
      <c r="B15" s="64" t="s">
        <v>248</v>
      </c>
      <c r="C15" s="64">
        <v>0.03</v>
      </c>
      <c r="D15" s="64">
        <v>0</v>
      </c>
      <c r="E15" s="64">
        <v>0</v>
      </c>
      <c r="F15" s="64">
        <v>0</v>
      </c>
      <c r="G15" s="64">
        <v>0</v>
      </c>
      <c r="H15" s="89">
        <v>0</v>
      </c>
      <c r="I15" s="86"/>
      <c r="J15" s="82"/>
    </row>
    <row r="16" spans="1:10" ht="15.75">
      <c r="A16" s="49" t="s">
        <v>230</v>
      </c>
      <c r="B16" s="48" t="s">
        <v>231</v>
      </c>
      <c r="C16" s="68"/>
      <c r="D16" s="90">
        <v>75</v>
      </c>
      <c r="E16" s="91">
        <v>14.3</v>
      </c>
      <c r="F16" s="91">
        <v>3.2</v>
      </c>
      <c r="G16" s="91">
        <v>10</v>
      </c>
      <c r="H16" s="91">
        <v>126.5</v>
      </c>
      <c r="I16" s="86"/>
      <c r="J16" s="82"/>
    </row>
    <row r="17" spans="1:9">
      <c r="A17" s="49"/>
      <c r="B17" s="49" t="s">
        <v>26</v>
      </c>
      <c r="C17" s="68">
        <v>8.5</v>
      </c>
      <c r="D17" s="68">
        <v>11.3</v>
      </c>
      <c r="E17" s="49">
        <v>0</v>
      </c>
      <c r="F17" s="49">
        <v>0</v>
      </c>
      <c r="G17" s="49">
        <v>0</v>
      </c>
      <c r="H17" s="49">
        <v>0</v>
      </c>
    </row>
    <row r="18" spans="1:9">
      <c r="A18" s="49"/>
      <c r="B18" s="49" t="s">
        <v>47</v>
      </c>
      <c r="C18" s="68">
        <v>2.1</v>
      </c>
      <c r="D18" s="68">
        <v>2.8</v>
      </c>
      <c r="E18" s="49">
        <v>0</v>
      </c>
      <c r="F18" s="49">
        <v>1.85</v>
      </c>
      <c r="G18" s="49">
        <v>0</v>
      </c>
      <c r="H18" s="49">
        <v>16.600000000000001</v>
      </c>
    </row>
    <row r="19" spans="1:9">
      <c r="A19" s="49"/>
      <c r="B19" s="49" t="s">
        <v>22</v>
      </c>
      <c r="C19" s="68">
        <v>12.9</v>
      </c>
      <c r="D19" s="68">
        <v>17.2</v>
      </c>
      <c r="E19" s="49">
        <v>0.35</v>
      </c>
      <c r="F19" s="49">
        <v>0.28000000000000003</v>
      </c>
      <c r="G19" s="49">
        <v>0.56000000000000005</v>
      </c>
      <c r="H19" s="49">
        <v>6.2</v>
      </c>
    </row>
    <row r="20" spans="1:9">
      <c r="A20" s="49"/>
      <c r="B20" s="49" t="s">
        <v>232</v>
      </c>
      <c r="C20" s="68">
        <v>63.3</v>
      </c>
      <c r="D20" s="68">
        <v>74.7</v>
      </c>
      <c r="E20" s="49">
        <v>12.42</v>
      </c>
      <c r="F20" s="49">
        <v>0.94</v>
      </c>
      <c r="G20" s="49">
        <v>0.2</v>
      </c>
      <c r="H20" s="49">
        <v>58.9</v>
      </c>
    </row>
    <row r="21" spans="1:9">
      <c r="A21" s="49"/>
      <c r="B21" s="49" t="s">
        <v>25</v>
      </c>
      <c r="C21" s="49">
        <v>0.2</v>
      </c>
      <c r="D21" s="49">
        <v>0.3</v>
      </c>
      <c r="E21" s="49">
        <v>0</v>
      </c>
      <c r="F21" s="49">
        <v>0</v>
      </c>
      <c r="G21" s="49">
        <v>0</v>
      </c>
      <c r="H21" s="49">
        <v>0</v>
      </c>
    </row>
    <row r="22" spans="1:9">
      <c r="A22" s="49"/>
      <c r="B22" s="49" t="s">
        <v>233</v>
      </c>
      <c r="C22" s="49">
        <v>8.3000000000000007</v>
      </c>
      <c r="D22" s="49">
        <v>11.1</v>
      </c>
      <c r="E22" s="49">
        <v>0.87</v>
      </c>
      <c r="F22" s="49">
        <v>0.1</v>
      </c>
      <c r="G22" s="49">
        <v>5.0999999999999996</v>
      </c>
      <c r="H22" s="49">
        <v>24.8</v>
      </c>
    </row>
    <row r="23" spans="1:9">
      <c r="A23" s="49"/>
      <c r="B23" s="49" t="s">
        <v>90</v>
      </c>
      <c r="C23" s="49">
        <v>9.3000000000000007</v>
      </c>
      <c r="D23" s="49">
        <v>12.4</v>
      </c>
      <c r="E23" s="49">
        <v>0.66</v>
      </c>
      <c r="F23" s="49">
        <v>7.0000000000000007E-2</v>
      </c>
      <c r="G23" s="49">
        <v>4.16</v>
      </c>
      <c r="H23" s="49">
        <v>19.899999999999999</v>
      </c>
    </row>
    <row r="24" spans="1:9" ht="15.75">
      <c r="A24" s="48" t="s">
        <v>136</v>
      </c>
      <c r="B24" s="53" t="s">
        <v>137</v>
      </c>
      <c r="C24" s="53"/>
      <c r="D24" s="53">
        <v>200</v>
      </c>
      <c r="E24" s="53">
        <v>0</v>
      </c>
      <c r="F24" s="53">
        <v>0.47</v>
      </c>
      <c r="G24" s="53">
        <v>19.78</v>
      </c>
      <c r="H24" s="53">
        <v>81</v>
      </c>
    </row>
    <row r="25" spans="1:9">
      <c r="A25" s="50"/>
      <c r="B25" s="49" t="s">
        <v>245</v>
      </c>
      <c r="C25" s="49">
        <v>26.8</v>
      </c>
      <c r="D25" s="49">
        <v>5</v>
      </c>
      <c r="E25" s="49">
        <v>0</v>
      </c>
      <c r="F25" s="49">
        <v>0.47</v>
      </c>
      <c r="G25" s="49">
        <v>13.42</v>
      </c>
      <c r="H25" s="49">
        <v>55.6</v>
      </c>
    </row>
    <row r="26" spans="1:9">
      <c r="A26" s="50"/>
      <c r="B26" s="49" t="s">
        <v>24</v>
      </c>
      <c r="C26" s="49">
        <v>7</v>
      </c>
      <c r="D26" s="49">
        <v>7</v>
      </c>
      <c r="E26" s="49">
        <v>0</v>
      </c>
      <c r="F26" s="49">
        <v>0</v>
      </c>
      <c r="G26" s="49">
        <v>6.36</v>
      </c>
      <c r="H26" s="49">
        <v>25.4</v>
      </c>
    </row>
    <row r="27" spans="1:9">
      <c r="A27" s="50"/>
      <c r="B27" s="49" t="s">
        <v>26</v>
      </c>
      <c r="C27" s="49"/>
      <c r="D27" s="49">
        <v>120</v>
      </c>
      <c r="E27" s="49">
        <v>0</v>
      </c>
      <c r="F27" s="49">
        <v>0</v>
      </c>
      <c r="G27" s="49">
        <v>0</v>
      </c>
      <c r="H27" s="49">
        <v>0</v>
      </c>
    </row>
    <row r="28" spans="1:9" ht="15.75">
      <c r="A28" s="48" t="s">
        <v>27</v>
      </c>
      <c r="B28" s="48" t="s">
        <v>32</v>
      </c>
      <c r="C28" s="48"/>
      <c r="D28" s="48">
        <v>45</v>
      </c>
      <c r="E28" s="48">
        <v>3.4</v>
      </c>
      <c r="F28" s="48">
        <v>0.4</v>
      </c>
      <c r="G28" s="48">
        <v>22.1</v>
      </c>
      <c r="H28" s="48">
        <v>105.5</v>
      </c>
    </row>
    <row r="29" spans="1:9" ht="15.75">
      <c r="A29" s="48" t="s">
        <v>27</v>
      </c>
      <c r="B29" s="48" t="s">
        <v>33</v>
      </c>
      <c r="C29" s="48"/>
      <c r="D29" s="48">
        <v>25</v>
      </c>
      <c r="E29" s="48">
        <v>1.7</v>
      </c>
      <c r="F29" s="48">
        <v>0.3</v>
      </c>
      <c r="G29" s="48">
        <v>8.4</v>
      </c>
      <c r="H29" s="48">
        <v>42.7</v>
      </c>
    </row>
    <row r="30" spans="1:9" ht="15.75">
      <c r="A30" s="48"/>
      <c r="B30" s="53" t="s">
        <v>34</v>
      </c>
      <c r="C30" s="53"/>
      <c r="D30" s="53">
        <f>D3+D8+D16+D24+D28+D29</f>
        <v>595</v>
      </c>
      <c r="E30" s="53">
        <f t="shared" ref="E30:H30" si="0">E3+E8+E16+E24+E28+E29</f>
        <v>30.9</v>
      </c>
      <c r="F30" s="53">
        <f t="shared" si="0"/>
        <v>13.07</v>
      </c>
      <c r="G30" s="53">
        <f t="shared" si="0"/>
        <v>105.08000000000001</v>
      </c>
      <c r="H30" s="53">
        <f t="shared" si="0"/>
        <v>660</v>
      </c>
      <c r="I30" s="70"/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E25" sqref="E25"/>
    </sheetView>
  </sheetViews>
  <sheetFormatPr defaultRowHeight="15"/>
  <cols>
    <col min="1" max="1" width="13" customWidth="1"/>
    <col min="2" max="2" width="31.85546875" customWidth="1"/>
  </cols>
  <sheetData>
    <row r="1" spans="1:8" ht="15.75">
      <c r="A1" s="48" t="s">
        <v>217</v>
      </c>
      <c r="B1" s="53" t="s">
        <v>192</v>
      </c>
      <c r="C1" s="48"/>
      <c r="D1" s="48"/>
      <c r="E1" s="48"/>
      <c r="F1" s="48"/>
      <c r="G1" s="48"/>
      <c r="H1" s="48"/>
    </row>
    <row r="2" spans="1:8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8" ht="15.75">
      <c r="A3" s="48" t="s">
        <v>234</v>
      </c>
      <c r="B3" s="48" t="s">
        <v>243</v>
      </c>
      <c r="C3" s="48"/>
      <c r="D3" s="48">
        <v>20</v>
      </c>
      <c r="E3" s="48">
        <v>0.6</v>
      </c>
      <c r="F3" s="48">
        <v>0</v>
      </c>
      <c r="G3" s="48">
        <v>1.2</v>
      </c>
      <c r="H3" s="48">
        <v>7.4</v>
      </c>
    </row>
    <row r="4" spans="1:8">
      <c r="A4" s="49"/>
      <c r="B4" s="49" t="s">
        <v>241</v>
      </c>
      <c r="C4" s="49">
        <v>30.5</v>
      </c>
      <c r="D4" s="49">
        <v>20</v>
      </c>
      <c r="E4" s="49"/>
      <c r="F4" s="49"/>
      <c r="G4" s="49"/>
      <c r="H4" s="49"/>
    </row>
    <row r="5" spans="1:8" ht="15.75">
      <c r="A5" s="48" t="s">
        <v>100</v>
      </c>
      <c r="B5" s="48" t="s">
        <v>101</v>
      </c>
      <c r="C5" s="48"/>
      <c r="D5" s="48">
        <v>150</v>
      </c>
      <c r="E5" s="48">
        <v>12.7</v>
      </c>
      <c r="F5" s="48">
        <v>18</v>
      </c>
      <c r="G5" s="48">
        <v>3.2</v>
      </c>
      <c r="H5" s="48">
        <v>225.5</v>
      </c>
    </row>
    <row r="6" spans="1:8">
      <c r="A6" s="49"/>
      <c r="B6" s="49" t="s">
        <v>89</v>
      </c>
      <c r="C6" s="49">
        <v>101.6</v>
      </c>
      <c r="D6" s="49">
        <v>92.3</v>
      </c>
      <c r="E6" s="49">
        <v>11</v>
      </c>
      <c r="F6" s="49">
        <v>9.4</v>
      </c>
      <c r="G6" s="49">
        <v>0.6</v>
      </c>
      <c r="H6" s="49">
        <v>130.5</v>
      </c>
    </row>
    <row r="7" spans="1:8">
      <c r="A7" s="49"/>
      <c r="B7" s="49" t="s">
        <v>22</v>
      </c>
      <c r="C7" s="49">
        <v>57.7</v>
      </c>
      <c r="D7" s="49">
        <v>57.7</v>
      </c>
      <c r="E7" s="49">
        <v>1.6</v>
      </c>
      <c r="F7" s="49">
        <v>1.3</v>
      </c>
      <c r="G7" s="49">
        <v>2.6</v>
      </c>
      <c r="H7" s="49">
        <v>27.8</v>
      </c>
    </row>
    <row r="8" spans="1:8">
      <c r="A8" s="49"/>
      <c r="B8" s="49" t="s">
        <v>23</v>
      </c>
      <c r="C8" s="49">
        <v>11.6</v>
      </c>
      <c r="D8" s="49">
        <v>11.55</v>
      </c>
      <c r="E8" s="49">
        <v>0.1</v>
      </c>
      <c r="F8" s="49">
        <v>7.4</v>
      </c>
      <c r="G8" s="49">
        <v>0.2</v>
      </c>
      <c r="H8" s="49">
        <v>67.099999999999994</v>
      </c>
    </row>
    <row r="9" spans="1:8">
      <c r="A9" s="49"/>
      <c r="B9" s="49" t="s">
        <v>25</v>
      </c>
      <c r="C9" s="49">
        <v>0.45</v>
      </c>
      <c r="D9" s="49">
        <v>0.45</v>
      </c>
      <c r="E9" s="49">
        <v>0</v>
      </c>
      <c r="F9" s="49">
        <v>0</v>
      </c>
      <c r="G9" s="49">
        <v>0</v>
      </c>
      <c r="H9" s="49">
        <v>0</v>
      </c>
    </row>
    <row r="10" spans="1:8" ht="15.75">
      <c r="A10" s="48" t="s">
        <v>27</v>
      </c>
      <c r="B10" s="48" t="s">
        <v>28</v>
      </c>
      <c r="C10" s="48"/>
      <c r="D10" s="48">
        <v>140</v>
      </c>
      <c r="E10" s="48">
        <v>1.1000000000000001</v>
      </c>
      <c r="F10" s="48">
        <v>0.3</v>
      </c>
      <c r="G10" s="48">
        <v>10.5</v>
      </c>
      <c r="H10" s="48">
        <v>49</v>
      </c>
    </row>
    <row r="11" spans="1:8" ht="15.75">
      <c r="A11" s="48" t="s">
        <v>29</v>
      </c>
      <c r="B11" s="48" t="s">
        <v>30</v>
      </c>
      <c r="C11" s="48"/>
      <c r="D11" s="48">
        <v>200</v>
      </c>
      <c r="E11" s="48">
        <v>0.2</v>
      </c>
      <c r="F11" s="48">
        <v>0</v>
      </c>
      <c r="G11" s="48">
        <v>6.4</v>
      </c>
      <c r="H11" s="48">
        <v>26.8</v>
      </c>
    </row>
    <row r="12" spans="1:8">
      <c r="A12" s="49"/>
      <c r="B12" s="49" t="s">
        <v>31</v>
      </c>
      <c r="C12" s="49">
        <v>1</v>
      </c>
      <c r="D12" s="49">
        <v>1</v>
      </c>
      <c r="E12" s="49">
        <v>0.2</v>
      </c>
      <c r="F12" s="49">
        <v>0</v>
      </c>
      <c r="G12" s="49">
        <v>0.1</v>
      </c>
      <c r="H12" s="49">
        <v>1.4</v>
      </c>
    </row>
    <row r="13" spans="1:8">
      <c r="A13" s="49"/>
      <c r="B13" s="49" t="s">
        <v>24</v>
      </c>
      <c r="C13" s="49">
        <v>7</v>
      </c>
      <c r="D13" s="49">
        <v>7</v>
      </c>
      <c r="E13" s="49">
        <v>0</v>
      </c>
      <c r="F13" s="49">
        <v>0</v>
      </c>
      <c r="G13" s="49">
        <v>6.4</v>
      </c>
      <c r="H13" s="49">
        <v>25.4</v>
      </c>
    </row>
    <row r="14" spans="1:8">
      <c r="A14" s="49"/>
      <c r="B14" s="49" t="s">
        <v>26</v>
      </c>
      <c r="C14" s="49">
        <v>200</v>
      </c>
      <c r="D14" s="49">
        <v>200</v>
      </c>
      <c r="E14" s="49">
        <v>0</v>
      </c>
      <c r="F14" s="49">
        <v>0</v>
      </c>
      <c r="G14" s="49">
        <v>0</v>
      </c>
      <c r="H14" s="49">
        <v>0</v>
      </c>
    </row>
    <row r="15" spans="1:8" ht="15.75">
      <c r="A15" s="48" t="s">
        <v>27</v>
      </c>
      <c r="B15" s="48" t="s">
        <v>32</v>
      </c>
      <c r="C15" s="48"/>
      <c r="D15" s="48">
        <v>60</v>
      </c>
      <c r="E15" s="48">
        <v>4.5999999999999996</v>
      </c>
      <c r="F15" s="48">
        <v>0.5</v>
      </c>
      <c r="G15" s="48">
        <v>29.5</v>
      </c>
      <c r="H15" s="48">
        <v>140.6</v>
      </c>
    </row>
    <row r="16" spans="1:8" ht="15.75">
      <c r="A16" s="48" t="s">
        <v>27</v>
      </c>
      <c r="B16" s="48" t="s">
        <v>33</v>
      </c>
      <c r="C16" s="48"/>
      <c r="D16" s="48">
        <v>30</v>
      </c>
      <c r="E16" s="48">
        <v>2</v>
      </c>
      <c r="F16" s="48">
        <v>0.4</v>
      </c>
      <c r="G16" s="48">
        <v>10</v>
      </c>
      <c r="H16" s="48">
        <v>51.2</v>
      </c>
    </row>
    <row r="17" spans="1:9" ht="15.75">
      <c r="A17" s="48"/>
      <c r="B17" s="53" t="s">
        <v>34</v>
      </c>
      <c r="C17" s="53"/>
      <c r="D17" s="53">
        <f>D3+D5+D10+D11+D15+D16</f>
        <v>600</v>
      </c>
      <c r="E17" s="53">
        <f>E3+E5+E10+E11+E15+E16</f>
        <v>21.199999999999996</v>
      </c>
      <c r="F17" s="53">
        <f>F3+F5+F10+F11+F15+F16</f>
        <v>19.2</v>
      </c>
      <c r="G17" s="53">
        <f>G3+G5+G10+G11+G15+G16</f>
        <v>60.8</v>
      </c>
      <c r="H17" s="53">
        <f>H3+H5+H10+H11+H15+H16</f>
        <v>500.49999999999994</v>
      </c>
      <c r="I17" s="70"/>
    </row>
    <row r="18" spans="1:9">
      <c r="B18" s="70"/>
      <c r="C18" s="70"/>
      <c r="D18" s="70"/>
      <c r="E18" s="70"/>
      <c r="F18" s="70"/>
      <c r="G18" s="70"/>
      <c r="H18" s="70"/>
      <c r="I18" s="70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J21" sqref="J21"/>
    </sheetView>
  </sheetViews>
  <sheetFormatPr defaultRowHeight="15"/>
  <cols>
    <col min="1" max="1" width="11.42578125" customWidth="1"/>
    <col min="2" max="2" width="36.5703125" customWidth="1"/>
  </cols>
  <sheetData>
    <row r="1" spans="1:8" ht="15.75">
      <c r="A1" s="48" t="s">
        <v>218</v>
      </c>
      <c r="B1" s="53" t="s">
        <v>199</v>
      </c>
      <c r="C1" s="48"/>
      <c r="D1" s="48"/>
      <c r="E1" s="48"/>
      <c r="F1" s="48"/>
      <c r="G1" s="48"/>
      <c r="H1" s="48"/>
    </row>
    <row r="2" spans="1:8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8" ht="15.75">
      <c r="A3" s="48" t="s">
        <v>159</v>
      </c>
      <c r="B3" s="48" t="s">
        <v>160</v>
      </c>
      <c r="C3" s="48"/>
      <c r="D3" s="48">
        <v>60</v>
      </c>
      <c r="E3" s="48">
        <v>0.5</v>
      </c>
      <c r="F3" s="48">
        <v>0.1</v>
      </c>
      <c r="G3" s="48">
        <v>1.5</v>
      </c>
      <c r="H3" s="48">
        <v>8.5</v>
      </c>
    </row>
    <row r="4" spans="1:8">
      <c r="A4" s="49"/>
      <c r="B4" s="49" t="s">
        <v>161</v>
      </c>
      <c r="C4" s="49">
        <v>67.8</v>
      </c>
      <c r="D4" s="49">
        <v>60</v>
      </c>
      <c r="E4" s="49">
        <v>0.5</v>
      </c>
      <c r="F4" s="49">
        <v>0.1</v>
      </c>
      <c r="G4" s="49">
        <v>1.5</v>
      </c>
      <c r="H4" s="49">
        <v>8.5</v>
      </c>
    </row>
    <row r="5" spans="1:8" ht="15.75">
      <c r="A5" s="48" t="s">
        <v>235</v>
      </c>
      <c r="B5" s="48" t="s">
        <v>236</v>
      </c>
      <c r="C5" s="48">
        <v>200</v>
      </c>
      <c r="D5" s="48">
        <v>200</v>
      </c>
      <c r="E5" s="48">
        <v>15.32</v>
      </c>
      <c r="F5" s="48">
        <v>14.7</v>
      </c>
      <c r="G5" s="48">
        <v>38.6</v>
      </c>
      <c r="H5" s="48">
        <v>348.3</v>
      </c>
    </row>
    <row r="6" spans="1:8">
      <c r="A6" s="49"/>
      <c r="B6" s="49" t="s">
        <v>26</v>
      </c>
      <c r="C6" s="49">
        <v>313</v>
      </c>
      <c r="D6" s="49">
        <v>313</v>
      </c>
      <c r="E6" s="49">
        <v>0</v>
      </c>
      <c r="F6" s="49">
        <v>0</v>
      </c>
      <c r="G6" s="49">
        <v>0</v>
      </c>
      <c r="H6" s="49">
        <v>0</v>
      </c>
    </row>
    <row r="7" spans="1:8">
      <c r="A7" s="49"/>
      <c r="B7" s="49" t="s">
        <v>237</v>
      </c>
      <c r="C7" s="49">
        <v>54.4</v>
      </c>
      <c r="D7" s="49">
        <v>54.4</v>
      </c>
      <c r="E7" s="49">
        <v>3.58</v>
      </c>
      <c r="F7" s="49">
        <v>0.48</v>
      </c>
      <c r="G7" s="49">
        <v>36.630000000000003</v>
      </c>
      <c r="H7" s="49">
        <v>165.2</v>
      </c>
    </row>
    <row r="8" spans="1:8">
      <c r="A8" s="49"/>
      <c r="B8" s="49" t="s">
        <v>23</v>
      </c>
      <c r="C8" s="49">
        <v>8</v>
      </c>
      <c r="D8" s="49">
        <v>8</v>
      </c>
      <c r="E8" s="49">
        <v>0.06</v>
      </c>
      <c r="F8" s="49">
        <v>5.0999999999999996</v>
      </c>
      <c r="G8" s="49">
        <v>0.09</v>
      </c>
      <c r="H8" s="49">
        <v>46.6</v>
      </c>
    </row>
    <row r="9" spans="1:8">
      <c r="A9" s="49"/>
      <c r="B9" s="49" t="s">
        <v>238</v>
      </c>
      <c r="C9" s="49">
        <v>73.2</v>
      </c>
      <c r="D9" s="49">
        <v>64.8</v>
      </c>
      <c r="E9" s="49">
        <v>11.33</v>
      </c>
      <c r="F9" s="49">
        <v>9.1199999999999992</v>
      </c>
      <c r="G9" s="49">
        <v>0</v>
      </c>
      <c r="H9" s="49">
        <v>127.4</v>
      </c>
    </row>
    <row r="10" spans="1:8">
      <c r="A10" s="49"/>
      <c r="B10" s="49" t="s">
        <v>239</v>
      </c>
      <c r="C10" s="49">
        <v>10</v>
      </c>
      <c r="D10" s="49">
        <v>8</v>
      </c>
      <c r="E10" s="49">
        <v>0.11</v>
      </c>
      <c r="F10" s="49">
        <v>0.01</v>
      </c>
      <c r="G10" s="49">
        <v>0.6</v>
      </c>
      <c r="H10" s="49">
        <v>2.9</v>
      </c>
    </row>
    <row r="11" spans="1:8" ht="15.75">
      <c r="A11" s="48"/>
      <c r="B11" s="64" t="s">
        <v>44</v>
      </c>
      <c r="C11" s="64">
        <v>25</v>
      </c>
      <c r="D11" s="64">
        <v>20</v>
      </c>
      <c r="E11" s="64">
        <v>0.24</v>
      </c>
      <c r="F11" s="64">
        <v>0.02</v>
      </c>
      <c r="G11" s="64">
        <v>1.26</v>
      </c>
      <c r="H11" s="64">
        <v>6.2</v>
      </c>
    </row>
    <row r="12" spans="1:8">
      <c r="A12" s="49"/>
      <c r="B12" s="49" t="s">
        <v>240</v>
      </c>
      <c r="C12" s="49">
        <v>0.8</v>
      </c>
      <c r="D12" s="49">
        <v>0.8</v>
      </c>
      <c r="E12" s="49">
        <v>0</v>
      </c>
      <c r="F12" s="49">
        <v>0</v>
      </c>
      <c r="G12" s="49">
        <v>0</v>
      </c>
      <c r="H12" s="49">
        <v>0</v>
      </c>
    </row>
    <row r="13" spans="1:8" ht="15.75">
      <c r="A13" s="48" t="s">
        <v>156</v>
      </c>
      <c r="B13" s="48" t="s">
        <v>157</v>
      </c>
      <c r="C13" s="48"/>
      <c r="D13" s="48">
        <v>200</v>
      </c>
      <c r="E13" s="48">
        <v>0.2</v>
      </c>
      <c r="F13" s="48">
        <v>0.1</v>
      </c>
      <c r="G13" s="48">
        <v>6.6</v>
      </c>
      <c r="H13" s="48">
        <v>27.9</v>
      </c>
    </row>
    <row r="14" spans="1:8">
      <c r="A14" s="50"/>
      <c r="B14" s="49" t="s">
        <v>158</v>
      </c>
      <c r="C14" s="49">
        <v>7.5</v>
      </c>
      <c r="D14" s="49">
        <v>7</v>
      </c>
      <c r="E14" s="49">
        <v>0.1</v>
      </c>
      <c r="F14" s="49">
        <v>0</v>
      </c>
      <c r="G14" s="49">
        <v>0.2</v>
      </c>
      <c r="H14" s="49">
        <v>1.1000000000000001</v>
      </c>
    </row>
    <row r="15" spans="1:8">
      <c r="A15" s="50"/>
      <c r="B15" s="49" t="s">
        <v>31</v>
      </c>
      <c r="C15" s="49">
        <v>1</v>
      </c>
      <c r="D15" s="49">
        <v>1</v>
      </c>
      <c r="E15" s="49">
        <v>0.2</v>
      </c>
      <c r="F15" s="49">
        <v>0</v>
      </c>
      <c r="G15" s="49">
        <v>0.1</v>
      </c>
      <c r="H15" s="49">
        <v>1.4</v>
      </c>
    </row>
    <row r="16" spans="1:8">
      <c r="A16" s="50"/>
      <c r="B16" s="49" t="s">
        <v>24</v>
      </c>
      <c r="C16" s="49">
        <v>7</v>
      </c>
      <c r="D16" s="49">
        <v>7</v>
      </c>
      <c r="E16" s="49">
        <v>0</v>
      </c>
      <c r="F16" s="49">
        <v>0</v>
      </c>
      <c r="G16" s="49">
        <v>6.4</v>
      </c>
      <c r="H16" s="49">
        <v>25.4</v>
      </c>
    </row>
    <row r="17" spans="1:15">
      <c r="A17" s="50"/>
      <c r="B17" s="49" t="s">
        <v>26</v>
      </c>
      <c r="C17" s="49">
        <v>195</v>
      </c>
      <c r="D17" s="49">
        <v>195</v>
      </c>
      <c r="E17" s="49">
        <v>0</v>
      </c>
      <c r="F17" s="49">
        <v>0</v>
      </c>
      <c r="G17" s="49">
        <v>0</v>
      </c>
      <c r="H17" s="49">
        <v>0</v>
      </c>
    </row>
    <row r="18" spans="1:15" ht="15.75">
      <c r="A18" s="48" t="s">
        <v>27</v>
      </c>
      <c r="B18" s="48" t="s">
        <v>33</v>
      </c>
      <c r="C18" s="48"/>
      <c r="D18" s="48">
        <v>25</v>
      </c>
      <c r="E18" s="48">
        <v>1.7</v>
      </c>
      <c r="F18" s="48">
        <v>0.3</v>
      </c>
      <c r="G18" s="48">
        <v>8.4</v>
      </c>
      <c r="H18" s="48">
        <v>42.7</v>
      </c>
    </row>
    <row r="19" spans="1:15" ht="15.75">
      <c r="A19" s="48" t="s">
        <v>27</v>
      </c>
      <c r="B19" s="48" t="s">
        <v>32</v>
      </c>
      <c r="C19" s="48"/>
      <c r="D19" s="48">
        <v>45</v>
      </c>
      <c r="E19" s="48">
        <v>3.4</v>
      </c>
      <c r="F19" s="48">
        <v>0.4</v>
      </c>
      <c r="G19" s="48">
        <v>22.1</v>
      </c>
      <c r="H19" s="48">
        <v>105.5</v>
      </c>
    </row>
    <row r="20" spans="1:15" ht="15.75">
      <c r="A20" s="48"/>
      <c r="B20" s="53" t="s">
        <v>34</v>
      </c>
      <c r="C20" s="53"/>
      <c r="D20" s="53">
        <f>D3+D5+D13+D18+D19</f>
        <v>530</v>
      </c>
      <c r="E20" s="53">
        <f t="shared" ref="E20:H20" si="0">E3+E5+E13+E18+E19</f>
        <v>21.119999999999997</v>
      </c>
      <c r="F20" s="53">
        <f t="shared" si="0"/>
        <v>15.6</v>
      </c>
      <c r="G20" s="53">
        <f t="shared" si="0"/>
        <v>77.2</v>
      </c>
      <c r="H20" s="53">
        <f t="shared" si="0"/>
        <v>532.9</v>
      </c>
    </row>
    <row r="21" spans="1:15" ht="20.25">
      <c r="A21" s="59" t="s">
        <v>203</v>
      </c>
      <c r="B21" s="59"/>
      <c r="C21" s="59"/>
      <c r="D21" s="59">
        <v>577</v>
      </c>
      <c r="E21" s="59">
        <v>22</v>
      </c>
      <c r="F21" s="59">
        <v>15.5</v>
      </c>
      <c r="G21" s="59">
        <v>71.67</v>
      </c>
      <c r="H21" s="59">
        <v>513.6</v>
      </c>
    </row>
    <row r="23" spans="1:15">
      <c r="B23" s="63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</row>
    <row r="25" spans="1:15"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</row>
    <row r="26" spans="1:15"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5"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8" spans="1:15"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29" spans="1:15"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2:15" ht="18.75">
      <c r="C33" s="70"/>
      <c r="D33" s="70"/>
      <c r="E33" s="70"/>
      <c r="F33" s="72"/>
      <c r="G33" s="70"/>
      <c r="H33" s="70"/>
      <c r="I33" s="70"/>
      <c r="J33" s="70"/>
      <c r="K33" s="70"/>
      <c r="L33" s="70"/>
      <c r="M33" s="70"/>
      <c r="N33" s="70"/>
      <c r="O33" s="70"/>
    </row>
    <row r="34" spans="2:15"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2:1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2:15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2:15"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2:15">
      <c r="B38" s="70"/>
      <c r="C38" s="71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2:15"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2:15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2:15">
      <c r="B41" s="70"/>
      <c r="C41" s="70"/>
      <c r="D41" s="70"/>
      <c r="E41" s="70"/>
      <c r="F41" s="70"/>
      <c r="G41" s="70"/>
      <c r="H41" s="70"/>
    </row>
    <row r="42" spans="2:15">
      <c r="B42" s="70"/>
      <c r="C42" s="70"/>
      <c r="D42" s="70"/>
      <c r="E42" s="70"/>
      <c r="F42" s="70"/>
      <c r="G42" s="70"/>
      <c r="H42" s="7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2"/>
  <sheetViews>
    <sheetView topLeftCell="A508" workbookViewId="0">
      <selection activeCell="O524" sqref="O524"/>
    </sheetView>
  </sheetViews>
  <sheetFormatPr defaultRowHeight="15.75"/>
  <cols>
    <col min="1" max="1" width="9.140625" style="2"/>
    <col min="2" max="2" width="49.42578125" style="2" customWidth="1"/>
    <col min="3" max="3" width="16.28515625" style="2" customWidth="1"/>
    <col min="4" max="4" width="10.7109375" style="2" customWidth="1"/>
    <col min="5" max="6" width="11" style="2" customWidth="1"/>
    <col min="7" max="7" width="13.7109375" style="2" customWidth="1"/>
    <col min="8" max="8" width="15.7109375" style="2" customWidth="1"/>
    <col min="9" max="9" width="9.140625" style="2"/>
    <col min="10" max="11" width="9.85546875" style="2" bestFit="1" customWidth="1"/>
    <col min="12" max="12" width="7.42578125" style="2" customWidth="1"/>
    <col min="13" max="13" width="12.5703125" style="2" customWidth="1"/>
    <col min="14" max="14" width="9.85546875" style="2" bestFit="1" customWidth="1"/>
    <col min="15" max="16384" width="9.140625" style="2"/>
  </cols>
  <sheetData>
    <row r="1" spans="1:13" ht="47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6" t="s">
        <v>8</v>
      </c>
      <c r="J1" s="77"/>
      <c r="L1" s="78" t="s">
        <v>9</v>
      </c>
      <c r="M1" s="79"/>
    </row>
    <row r="2" spans="1:13">
      <c r="A2" s="1"/>
      <c r="B2" s="1"/>
      <c r="C2" s="1" t="s">
        <v>10</v>
      </c>
      <c r="D2" s="1" t="s">
        <v>10</v>
      </c>
      <c r="E2" s="1" t="s">
        <v>10</v>
      </c>
      <c r="F2" s="1" t="s">
        <v>10</v>
      </c>
      <c r="G2" s="1" t="s">
        <v>10</v>
      </c>
      <c r="H2" s="1" t="s">
        <v>11</v>
      </c>
      <c r="I2" s="3" t="s">
        <v>12</v>
      </c>
      <c r="J2" s="4" t="s">
        <v>13</v>
      </c>
      <c r="L2" s="5" t="s">
        <v>12</v>
      </c>
      <c r="M2" s="5" t="s">
        <v>13</v>
      </c>
    </row>
    <row r="3" spans="1:13" s="6" customFormat="1">
      <c r="B3" s="6" t="s">
        <v>14</v>
      </c>
    </row>
    <row r="4" spans="1:13" s="6" customFormat="1">
      <c r="B4" s="6" t="s">
        <v>15</v>
      </c>
    </row>
    <row r="5" spans="1:13" s="6" customFormat="1">
      <c r="A5" s="6" t="s">
        <v>16</v>
      </c>
      <c r="B5" s="6" t="s">
        <v>17</v>
      </c>
      <c r="D5" s="6">
        <v>15</v>
      </c>
      <c r="E5" s="6">
        <v>3.5</v>
      </c>
      <c r="F5" s="6">
        <v>4.4000000000000004</v>
      </c>
      <c r="G5" s="6">
        <v>0</v>
      </c>
      <c r="H5" s="6">
        <v>53.7</v>
      </c>
      <c r="J5" s="6">
        <f>I6/1000*C6</f>
        <v>10.530000000000001</v>
      </c>
      <c r="M5" s="7">
        <v>11.7</v>
      </c>
    </row>
    <row r="6" spans="1:13" s="8" customFormat="1" ht="12.75">
      <c r="B6" s="8" t="s">
        <v>18</v>
      </c>
      <c r="C6" s="8">
        <v>15.6</v>
      </c>
      <c r="D6" s="8">
        <v>15</v>
      </c>
      <c r="E6" s="8">
        <v>3.5</v>
      </c>
      <c r="F6" s="8">
        <v>4.4000000000000004</v>
      </c>
      <c r="G6" s="8">
        <v>0</v>
      </c>
      <c r="H6" s="8">
        <v>53.7</v>
      </c>
      <c r="I6" s="8">
        <v>675</v>
      </c>
      <c r="L6" s="9">
        <v>750</v>
      </c>
      <c r="M6" s="10">
        <f>L6/1000*C6</f>
        <v>11.7</v>
      </c>
    </row>
    <row r="7" spans="1:13" s="6" customFormat="1">
      <c r="A7" s="6" t="s">
        <v>19</v>
      </c>
      <c r="B7" s="6" t="s">
        <v>20</v>
      </c>
      <c r="D7" s="6">
        <v>200</v>
      </c>
      <c r="E7" s="6">
        <v>8.6</v>
      </c>
      <c r="F7" s="6">
        <v>11.3</v>
      </c>
      <c r="G7" s="6">
        <v>34.299999999999997</v>
      </c>
      <c r="H7" s="6">
        <v>272.8</v>
      </c>
      <c r="J7" s="11">
        <f>J8+J9+J10+J11+J12</f>
        <v>18.309555555555555</v>
      </c>
      <c r="M7" s="7">
        <f>M8+M9+M10+M11+M12</f>
        <v>18.588333333333335</v>
      </c>
    </row>
    <row r="8" spans="1:13" s="9" customFormat="1" ht="12.75">
      <c r="B8" s="8" t="s">
        <v>21</v>
      </c>
      <c r="C8" s="8">
        <v>50</v>
      </c>
      <c r="D8" s="8">
        <v>50</v>
      </c>
      <c r="E8" s="8">
        <v>5.8</v>
      </c>
      <c r="F8" s="8">
        <v>2.7</v>
      </c>
      <c r="G8" s="8">
        <v>27.1</v>
      </c>
      <c r="H8" s="8">
        <v>155.6</v>
      </c>
      <c r="I8" s="9">
        <v>40</v>
      </c>
      <c r="J8" s="12">
        <f>I8/1000*C8</f>
        <v>2</v>
      </c>
      <c r="L8" s="9">
        <v>40</v>
      </c>
      <c r="M8" s="10">
        <f t="shared" ref="M8:M70" si="0">L8/1000*C8</f>
        <v>2</v>
      </c>
    </row>
    <row r="9" spans="1:13" s="9" customFormat="1" ht="12.75">
      <c r="B9" s="8" t="s">
        <v>22</v>
      </c>
      <c r="C9" s="8">
        <v>100</v>
      </c>
      <c r="D9" s="8">
        <v>100</v>
      </c>
      <c r="E9" s="8">
        <v>2.7</v>
      </c>
      <c r="F9" s="8">
        <v>2.2000000000000002</v>
      </c>
      <c r="G9" s="8">
        <v>4.4000000000000004</v>
      </c>
      <c r="H9" s="8">
        <v>48.2</v>
      </c>
      <c r="I9" s="9">
        <v>80</v>
      </c>
      <c r="J9" s="12">
        <f>I9/1000*C9</f>
        <v>8</v>
      </c>
      <c r="L9" s="9">
        <v>80</v>
      </c>
      <c r="M9" s="10">
        <f>L9/1000*C9</f>
        <v>8</v>
      </c>
    </row>
    <row r="10" spans="1:13" s="9" customFormat="1" ht="12.75">
      <c r="B10" s="8" t="s">
        <v>23</v>
      </c>
      <c r="C10" s="8">
        <v>10</v>
      </c>
      <c r="D10" s="8">
        <v>10</v>
      </c>
      <c r="E10" s="8">
        <v>0.1</v>
      </c>
      <c r="F10" s="8">
        <v>6.4</v>
      </c>
      <c r="G10" s="8">
        <v>0.1</v>
      </c>
      <c r="H10" s="8">
        <v>58.2</v>
      </c>
      <c r="I10" s="9">
        <v>145</v>
      </c>
      <c r="J10" s="12">
        <f>I10/180*C10</f>
        <v>8.0555555555555554</v>
      </c>
      <c r="L10" s="9">
        <v>150</v>
      </c>
      <c r="M10" s="10">
        <f>L10/180*C10</f>
        <v>8.3333333333333339</v>
      </c>
    </row>
    <row r="11" spans="1:13" s="9" customFormat="1" ht="12.75">
      <c r="B11" s="8" t="s">
        <v>24</v>
      </c>
      <c r="C11" s="8">
        <v>3</v>
      </c>
      <c r="D11" s="8">
        <v>3</v>
      </c>
      <c r="E11" s="8">
        <v>0</v>
      </c>
      <c r="F11" s="8">
        <v>0</v>
      </c>
      <c r="G11" s="8">
        <v>2.7</v>
      </c>
      <c r="H11" s="8">
        <v>10.9</v>
      </c>
      <c r="I11" s="9">
        <v>80</v>
      </c>
      <c r="J11" s="9">
        <f>I11/1000*C11</f>
        <v>0.24</v>
      </c>
      <c r="L11" s="9">
        <v>80</v>
      </c>
      <c r="M11" s="10">
        <f t="shared" si="0"/>
        <v>0.24</v>
      </c>
    </row>
    <row r="12" spans="1:13" s="9" customFormat="1" ht="12.75">
      <c r="B12" s="8" t="s">
        <v>25</v>
      </c>
      <c r="C12" s="8">
        <v>1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9">
        <v>14</v>
      </c>
      <c r="J12" s="12">
        <f>I12/1000*C12</f>
        <v>1.4E-2</v>
      </c>
      <c r="L12" s="9">
        <v>15</v>
      </c>
      <c r="M12" s="10">
        <f t="shared" si="0"/>
        <v>1.4999999999999999E-2</v>
      </c>
    </row>
    <row r="13" spans="1:13" s="9" customFormat="1" ht="12.75">
      <c r="B13" s="8" t="s">
        <v>26</v>
      </c>
      <c r="C13" s="8">
        <v>60</v>
      </c>
      <c r="D13" s="8">
        <v>60</v>
      </c>
      <c r="E13" s="8">
        <v>0</v>
      </c>
      <c r="F13" s="8">
        <v>0</v>
      </c>
      <c r="G13" s="8">
        <v>0</v>
      </c>
      <c r="H13" s="8">
        <v>0</v>
      </c>
      <c r="M13" s="10">
        <f t="shared" si="0"/>
        <v>0</v>
      </c>
    </row>
    <row r="14" spans="1:13" s="6" customFormat="1">
      <c r="A14" s="6" t="s">
        <v>27</v>
      </c>
      <c r="B14" s="6" t="s">
        <v>28</v>
      </c>
      <c r="D14" s="6">
        <v>140</v>
      </c>
      <c r="E14" s="6">
        <v>1.1000000000000001</v>
      </c>
      <c r="F14" s="6">
        <v>0.3</v>
      </c>
      <c r="G14" s="6">
        <v>10.5</v>
      </c>
      <c r="H14" s="6">
        <v>49</v>
      </c>
      <c r="I14" s="9">
        <v>220</v>
      </c>
      <c r="J14" s="6">
        <f>I14/1000*D14</f>
        <v>30.8</v>
      </c>
      <c r="L14" s="9">
        <v>160</v>
      </c>
      <c r="M14" s="7">
        <f>L14/1000*D14</f>
        <v>22.400000000000002</v>
      </c>
    </row>
    <row r="15" spans="1:13" s="6" customFormat="1">
      <c r="A15" s="6" t="s">
        <v>29</v>
      </c>
      <c r="B15" s="6" t="s">
        <v>30</v>
      </c>
      <c r="D15" s="6">
        <v>200</v>
      </c>
      <c r="E15" s="6">
        <v>0.2</v>
      </c>
      <c r="F15" s="6">
        <v>0</v>
      </c>
      <c r="G15" s="6">
        <v>6.4</v>
      </c>
      <c r="H15" s="6">
        <v>26.8</v>
      </c>
      <c r="J15" s="6">
        <f>J16+J17</f>
        <v>1.21</v>
      </c>
      <c r="M15" s="7">
        <f>M16+M17</f>
        <v>1.26</v>
      </c>
    </row>
    <row r="16" spans="1:13" s="9" customFormat="1" ht="12.75">
      <c r="B16" s="8" t="s">
        <v>31</v>
      </c>
      <c r="C16" s="8">
        <v>1</v>
      </c>
      <c r="D16" s="8">
        <v>1</v>
      </c>
      <c r="E16" s="8">
        <v>0.2</v>
      </c>
      <c r="F16" s="8">
        <v>0</v>
      </c>
      <c r="G16" s="8">
        <v>0.1</v>
      </c>
      <c r="H16" s="8">
        <v>1.4</v>
      </c>
      <c r="I16" s="9">
        <v>65</v>
      </c>
      <c r="J16" s="9">
        <f>I16/100*C16</f>
        <v>0.65</v>
      </c>
      <c r="L16" s="9">
        <v>700</v>
      </c>
      <c r="M16" s="10">
        <f t="shared" si="0"/>
        <v>0.7</v>
      </c>
    </row>
    <row r="17" spans="1:13" s="9" customFormat="1" ht="12.75">
      <c r="B17" s="8" t="s">
        <v>24</v>
      </c>
      <c r="C17" s="8">
        <v>7</v>
      </c>
      <c r="D17" s="8">
        <v>7</v>
      </c>
      <c r="E17" s="8">
        <v>0</v>
      </c>
      <c r="F17" s="8">
        <v>0</v>
      </c>
      <c r="G17" s="8">
        <v>6.4</v>
      </c>
      <c r="H17" s="8">
        <v>25.4</v>
      </c>
      <c r="I17" s="9">
        <v>80</v>
      </c>
      <c r="J17" s="9">
        <f>I17/1000*C17</f>
        <v>0.56000000000000005</v>
      </c>
      <c r="L17" s="9">
        <v>80</v>
      </c>
      <c r="M17" s="10">
        <f t="shared" si="0"/>
        <v>0.56000000000000005</v>
      </c>
    </row>
    <row r="18" spans="1:13" s="9" customFormat="1" ht="12.75">
      <c r="B18" s="8" t="s">
        <v>26</v>
      </c>
      <c r="C18" s="8">
        <v>200</v>
      </c>
      <c r="D18" s="8">
        <v>200</v>
      </c>
      <c r="E18" s="8">
        <v>0</v>
      </c>
      <c r="F18" s="8">
        <v>0</v>
      </c>
      <c r="G18" s="8">
        <v>0</v>
      </c>
      <c r="H18" s="8">
        <v>0</v>
      </c>
      <c r="M18" s="10">
        <f t="shared" si="0"/>
        <v>0</v>
      </c>
    </row>
    <row r="19" spans="1:13" s="6" customFormat="1">
      <c r="A19" s="6" t="s">
        <v>27</v>
      </c>
      <c r="B19" s="6" t="s">
        <v>32</v>
      </c>
      <c r="D19" s="6">
        <v>45</v>
      </c>
      <c r="E19" s="6">
        <v>3.4</v>
      </c>
      <c r="F19" s="6">
        <v>0.4</v>
      </c>
      <c r="G19" s="6">
        <v>22.1</v>
      </c>
      <c r="H19" s="6">
        <v>105.5</v>
      </c>
      <c r="I19" s="9">
        <v>41</v>
      </c>
      <c r="J19" s="11">
        <f>I19/600*D19</f>
        <v>3.0749999999999997</v>
      </c>
      <c r="L19" s="6">
        <v>58</v>
      </c>
      <c r="M19" s="7">
        <f>L19/1000*D19</f>
        <v>2.6100000000000003</v>
      </c>
    </row>
    <row r="20" spans="1:13" s="6" customFormat="1">
      <c r="A20" s="6" t="s">
        <v>27</v>
      </c>
      <c r="B20" s="6" t="s">
        <v>33</v>
      </c>
      <c r="D20" s="6">
        <v>25</v>
      </c>
      <c r="E20" s="6">
        <v>1.7</v>
      </c>
      <c r="F20" s="6">
        <v>0.3</v>
      </c>
      <c r="G20" s="6">
        <v>8.4</v>
      </c>
      <c r="H20" s="6">
        <v>42.7</v>
      </c>
      <c r="I20" s="9">
        <v>41</v>
      </c>
      <c r="J20" s="11">
        <f>I20/600*D20</f>
        <v>1.7083333333333333</v>
      </c>
      <c r="L20" s="6">
        <v>60</v>
      </c>
      <c r="M20" s="7">
        <f>L20/1000*D20</f>
        <v>1.5</v>
      </c>
    </row>
    <row r="21" spans="1:13" s="14" customFormat="1">
      <c r="A21" s="13"/>
      <c r="B21" s="13" t="s">
        <v>34</v>
      </c>
      <c r="C21" s="13"/>
      <c r="D21" s="13">
        <f>D5+D7+D14+D15+D19+D20</f>
        <v>625</v>
      </c>
      <c r="E21" s="13">
        <f>E5+E7+E14+E15+E19+E20</f>
        <v>18.499999999999996</v>
      </c>
      <c r="F21" s="13">
        <f>F5+F7+F14+F15+F19+F20</f>
        <v>16.7</v>
      </c>
      <c r="G21" s="13">
        <f>G5+G7+G14+G15+G19+G20</f>
        <v>81.7</v>
      </c>
      <c r="H21" s="13">
        <f>H5+H7+H14+H15+H19+H20</f>
        <v>550.5</v>
      </c>
      <c r="J21" s="15">
        <f>J5+J7+J14+J15+J19+J20</f>
        <v>65.6328888888889</v>
      </c>
      <c r="M21" s="16">
        <f>M5+M7+M14+M15+M19+M20</f>
        <v>58.05833333333333</v>
      </c>
    </row>
    <row r="22" spans="1:13" s="6" customFormat="1">
      <c r="B22" s="6" t="s">
        <v>35</v>
      </c>
      <c r="M22" s="10">
        <f t="shared" si="0"/>
        <v>0</v>
      </c>
    </row>
    <row r="23" spans="1:13" s="6" customFormat="1">
      <c r="A23" s="6" t="s">
        <v>36</v>
      </c>
      <c r="B23" s="6" t="s">
        <v>37</v>
      </c>
      <c r="D23" s="6">
        <v>60</v>
      </c>
      <c r="E23" s="6">
        <v>0.7</v>
      </c>
      <c r="F23" s="6">
        <v>0.1</v>
      </c>
      <c r="G23" s="6">
        <v>2.2999999999999998</v>
      </c>
      <c r="H23" s="6">
        <v>12.8</v>
      </c>
      <c r="J23" s="11">
        <f>I24/1000*C24</f>
        <v>12.203999999999999</v>
      </c>
      <c r="M23" s="7">
        <v>12.204000000000001</v>
      </c>
    </row>
    <row r="24" spans="1:13" s="8" customFormat="1" ht="12.75">
      <c r="B24" s="8" t="s">
        <v>38</v>
      </c>
      <c r="C24" s="8">
        <v>67.8</v>
      </c>
      <c r="D24" s="8">
        <v>60</v>
      </c>
      <c r="E24" s="8">
        <v>0.7</v>
      </c>
      <c r="F24" s="8">
        <v>0.1</v>
      </c>
      <c r="G24" s="8">
        <v>2.2999999999999998</v>
      </c>
      <c r="H24" s="8">
        <v>12.8</v>
      </c>
      <c r="I24" s="8">
        <v>180</v>
      </c>
      <c r="L24" s="9">
        <v>180</v>
      </c>
      <c r="M24" s="10">
        <f t="shared" si="0"/>
        <v>12.203999999999999</v>
      </c>
    </row>
    <row r="25" spans="1:13" s="6" customFormat="1">
      <c r="A25" s="6" t="s">
        <v>39</v>
      </c>
      <c r="B25" s="6" t="s">
        <v>40</v>
      </c>
      <c r="D25" s="6">
        <v>200</v>
      </c>
      <c r="E25" s="6">
        <v>4.5999999999999996</v>
      </c>
      <c r="F25" s="6">
        <v>5.7</v>
      </c>
      <c r="G25" s="6">
        <v>11.6</v>
      </c>
      <c r="H25" s="6">
        <v>116.1</v>
      </c>
      <c r="J25" s="11">
        <f>J26+J27+J28+J29+J30+J31+J32+J33+J34</f>
        <v>13.218637908496731</v>
      </c>
      <c r="M25" s="7">
        <f>M26+M27+M28+M29+M30+M31+M32+M33+M34</f>
        <v>15.997820261437909</v>
      </c>
    </row>
    <row r="26" spans="1:13" s="9" customFormat="1" ht="12.75">
      <c r="B26" s="8" t="s">
        <v>41</v>
      </c>
      <c r="C26" s="17">
        <v>81.599999999999994</v>
      </c>
      <c r="D26" s="17">
        <v>60</v>
      </c>
      <c r="E26" s="17">
        <v>1.1199999999999999</v>
      </c>
      <c r="F26" s="17">
        <v>0.22000000000000003</v>
      </c>
      <c r="G26" s="17">
        <v>8.9</v>
      </c>
      <c r="H26" s="17">
        <v>42.019999999999996</v>
      </c>
      <c r="I26" s="9">
        <v>55</v>
      </c>
      <c r="J26" s="9">
        <f>I26/1000*C26</f>
        <v>4.4879999999999995</v>
      </c>
      <c r="L26" s="9">
        <v>60</v>
      </c>
      <c r="M26" s="10">
        <f t="shared" si="0"/>
        <v>4.8959999999999999</v>
      </c>
    </row>
    <row r="27" spans="1:13" s="9" customFormat="1" ht="12.75">
      <c r="B27" s="8" t="s">
        <v>42</v>
      </c>
      <c r="C27" s="17">
        <v>20</v>
      </c>
      <c r="D27" s="17">
        <v>16</v>
      </c>
      <c r="E27" s="17">
        <v>0.27999999999999997</v>
      </c>
      <c r="F27" s="17">
        <v>0.02</v>
      </c>
      <c r="G27" s="17">
        <v>0.67999999999999994</v>
      </c>
      <c r="H27" s="17">
        <v>3.94</v>
      </c>
      <c r="I27" s="9">
        <v>50</v>
      </c>
      <c r="J27" s="9">
        <f>I27/1000*C27</f>
        <v>1</v>
      </c>
      <c r="L27" s="9">
        <v>55</v>
      </c>
      <c r="M27" s="10">
        <f t="shared" si="0"/>
        <v>1.1000000000000001</v>
      </c>
    </row>
    <row r="28" spans="1:13" s="9" customFormat="1" ht="12.75">
      <c r="B28" s="8" t="s">
        <v>43</v>
      </c>
      <c r="C28" s="17">
        <v>10</v>
      </c>
      <c r="D28" s="17">
        <v>8</v>
      </c>
      <c r="E28" s="17">
        <v>0.1</v>
      </c>
      <c r="F28" s="17">
        <v>0.02</v>
      </c>
      <c r="G28" s="17">
        <v>0.6</v>
      </c>
      <c r="H28" s="17">
        <v>2.94</v>
      </c>
      <c r="I28" s="9">
        <v>50</v>
      </c>
      <c r="J28" s="9">
        <f>I28/1000*C28</f>
        <v>0.5</v>
      </c>
      <c r="L28" s="9">
        <v>60</v>
      </c>
      <c r="M28" s="10">
        <f t="shared" si="0"/>
        <v>0.6</v>
      </c>
    </row>
    <row r="29" spans="1:13" s="9" customFormat="1" ht="12.75">
      <c r="B29" s="8" t="s">
        <v>44</v>
      </c>
      <c r="C29" s="17">
        <v>10</v>
      </c>
      <c r="D29" s="17">
        <v>8</v>
      </c>
      <c r="E29" s="17">
        <v>0.1</v>
      </c>
      <c r="F29" s="17">
        <v>0</v>
      </c>
      <c r="G29" s="17">
        <v>0.5</v>
      </c>
      <c r="H29" s="17">
        <v>2.46</v>
      </c>
      <c r="I29" s="9">
        <v>55</v>
      </c>
      <c r="J29" s="9">
        <f>I29/1000*C29</f>
        <v>0.55000000000000004</v>
      </c>
      <c r="L29" s="9">
        <v>60</v>
      </c>
      <c r="M29" s="10">
        <f t="shared" si="0"/>
        <v>0.6</v>
      </c>
    </row>
    <row r="30" spans="1:13" s="9" customFormat="1" ht="12.75">
      <c r="B30" s="8" t="s">
        <v>45</v>
      </c>
      <c r="C30" s="17">
        <v>15</v>
      </c>
      <c r="D30" s="17">
        <v>12</v>
      </c>
      <c r="E30" s="17">
        <v>0.1</v>
      </c>
      <c r="F30" s="17">
        <v>0.02</v>
      </c>
      <c r="G30" s="17">
        <v>0.18</v>
      </c>
      <c r="H30" s="17">
        <v>1.2</v>
      </c>
      <c r="I30" s="9">
        <v>117</v>
      </c>
      <c r="J30" s="9">
        <f>I30/680*C30</f>
        <v>2.5808823529411766</v>
      </c>
      <c r="L30" s="9">
        <v>130</v>
      </c>
      <c r="M30" s="10">
        <f>L30/680*C30</f>
        <v>2.867647058823529</v>
      </c>
    </row>
    <row r="31" spans="1:13" s="9" customFormat="1" ht="12.75">
      <c r="B31" s="8" t="s">
        <v>46</v>
      </c>
      <c r="C31" s="17">
        <v>10</v>
      </c>
      <c r="D31" s="17">
        <v>10</v>
      </c>
      <c r="E31" s="17">
        <v>0.24</v>
      </c>
      <c r="F31" s="17">
        <v>1.3199999999999998</v>
      </c>
      <c r="G31" s="17">
        <v>0.32</v>
      </c>
      <c r="H31" s="17">
        <v>14.16</v>
      </c>
      <c r="I31" s="9">
        <v>140</v>
      </c>
      <c r="J31" s="9">
        <f>I31/400*C31</f>
        <v>3.5</v>
      </c>
      <c r="L31" s="9">
        <v>90</v>
      </c>
      <c r="M31" s="10">
        <f>L31/170*C31</f>
        <v>5.2941176470588234</v>
      </c>
    </row>
    <row r="32" spans="1:13" s="9" customFormat="1" ht="12.75">
      <c r="B32" s="8" t="s">
        <v>47</v>
      </c>
      <c r="C32" s="17">
        <v>4</v>
      </c>
      <c r="D32" s="17">
        <v>4</v>
      </c>
      <c r="E32" s="17">
        <v>0</v>
      </c>
      <c r="F32" s="17">
        <v>3.5200000000000005</v>
      </c>
      <c r="G32" s="17">
        <v>0</v>
      </c>
      <c r="H32" s="17">
        <v>31.639999999999997</v>
      </c>
      <c r="I32" s="9">
        <v>125</v>
      </c>
      <c r="J32" s="9">
        <f>I32/900*C32</f>
        <v>0.55555555555555558</v>
      </c>
      <c r="L32" s="9">
        <v>125</v>
      </c>
      <c r="M32" s="10">
        <f>L32/900*C32</f>
        <v>0.55555555555555558</v>
      </c>
    </row>
    <row r="33" spans="1:13" s="9" customFormat="1" ht="12.75">
      <c r="B33" s="8" t="s">
        <v>48</v>
      </c>
      <c r="C33" s="18">
        <v>0.04</v>
      </c>
      <c r="D33" s="18">
        <v>0.04</v>
      </c>
      <c r="E33" s="17">
        <v>0</v>
      </c>
      <c r="F33" s="17">
        <v>0</v>
      </c>
      <c r="G33" s="17">
        <v>0.02</v>
      </c>
      <c r="H33" s="17">
        <v>0.1</v>
      </c>
      <c r="I33" s="9">
        <v>20</v>
      </c>
      <c r="J33" s="9">
        <f>I33/20*C33</f>
        <v>0.04</v>
      </c>
      <c r="L33" s="9">
        <v>20</v>
      </c>
      <c r="M33" s="10">
        <f>L33/10*C33</f>
        <v>0.08</v>
      </c>
    </row>
    <row r="34" spans="1:13" s="9" customFormat="1" ht="12.75">
      <c r="B34" s="8" t="s">
        <v>25</v>
      </c>
      <c r="C34" s="17">
        <v>0.3</v>
      </c>
      <c r="D34" s="17">
        <v>0.3</v>
      </c>
      <c r="E34" s="17">
        <v>0</v>
      </c>
      <c r="F34" s="17">
        <v>0</v>
      </c>
      <c r="G34" s="17">
        <v>0</v>
      </c>
      <c r="H34" s="17">
        <v>0</v>
      </c>
      <c r="I34" s="9">
        <v>14</v>
      </c>
      <c r="J34" s="9">
        <f>I34/1000*C34</f>
        <v>4.1999999999999997E-3</v>
      </c>
      <c r="L34" s="9">
        <v>15</v>
      </c>
      <c r="M34" s="10">
        <f t="shared" si="0"/>
        <v>4.4999999999999997E-3</v>
      </c>
    </row>
    <row r="35" spans="1:13" s="9" customFormat="1" ht="12.75">
      <c r="B35" s="8" t="s">
        <v>49</v>
      </c>
      <c r="C35" s="17">
        <v>140</v>
      </c>
      <c r="D35" s="17">
        <v>140</v>
      </c>
      <c r="E35" s="17">
        <v>2.6399999999999997</v>
      </c>
      <c r="F35" s="17">
        <v>0.62</v>
      </c>
      <c r="G35" s="17">
        <v>0.38</v>
      </c>
      <c r="H35" s="17">
        <v>17.600000000000001</v>
      </c>
      <c r="M35" s="10">
        <f t="shared" si="0"/>
        <v>0</v>
      </c>
    </row>
    <row r="36" spans="1:13" s="6" customFormat="1">
      <c r="A36" s="6" t="s">
        <v>50</v>
      </c>
      <c r="B36" s="6" t="s">
        <v>51</v>
      </c>
      <c r="D36" s="6">
        <v>150</v>
      </c>
      <c r="E36" s="6">
        <v>4.5</v>
      </c>
      <c r="F36" s="6">
        <v>5.5</v>
      </c>
      <c r="G36" s="6">
        <v>26.5</v>
      </c>
      <c r="H36" s="6">
        <v>173.7</v>
      </c>
      <c r="J36" s="11">
        <f>J37+J38+J39+J40+J41</f>
        <v>14.557499999999999</v>
      </c>
      <c r="M36" s="7">
        <f>M37+M38+M39+M40+M41</f>
        <v>15.425999999999998</v>
      </c>
    </row>
    <row r="37" spans="1:13" s="9" customFormat="1" ht="12.75">
      <c r="B37" s="8" t="s">
        <v>41</v>
      </c>
      <c r="C37" s="8">
        <v>181.6</v>
      </c>
      <c r="D37" s="8">
        <v>133.5</v>
      </c>
      <c r="E37" s="8">
        <v>2.5</v>
      </c>
      <c r="F37" s="8">
        <v>0.5</v>
      </c>
      <c r="G37" s="8">
        <v>19.8</v>
      </c>
      <c r="H37" s="8">
        <v>93.5</v>
      </c>
      <c r="I37" s="9">
        <v>55</v>
      </c>
      <c r="J37" s="9">
        <f>I37/1000*C37</f>
        <v>9.9879999999999995</v>
      </c>
      <c r="L37" s="9">
        <v>60</v>
      </c>
      <c r="M37" s="10">
        <f t="shared" si="0"/>
        <v>10.895999999999999</v>
      </c>
    </row>
    <row r="38" spans="1:13" s="9" customFormat="1" ht="12.75">
      <c r="B38" s="8" t="s">
        <v>22</v>
      </c>
      <c r="C38" s="8">
        <v>45</v>
      </c>
      <c r="D38" s="8">
        <v>45</v>
      </c>
      <c r="E38" s="8">
        <v>1.2</v>
      </c>
      <c r="F38" s="8">
        <v>1</v>
      </c>
      <c r="G38" s="8">
        <v>2</v>
      </c>
      <c r="H38" s="8">
        <v>21.7</v>
      </c>
      <c r="I38" s="9">
        <v>80</v>
      </c>
      <c r="J38" s="9">
        <f>I38/1000*C38</f>
        <v>3.6</v>
      </c>
      <c r="L38" s="9">
        <v>80</v>
      </c>
      <c r="M38" s="10">
        <f t="shared" si="0"/>
        <v>3.6</v>
      </c>
    </row>
    <row r="39" spans="1:13" s="9" customFormat="1" ht="12.75">
      <c r="B39" s="8" t="s">
        <v>52</v>
      </c>
      <c r="C39" s="8">
        <v>7.5</v>
      </c>
      <c r="D39" s="8">
        <v>7.5</v>
      </c>
      <c r="E39" s="8">
        <v>0.8</v>
      </c>
      <c r="F39" s="8">
        <v>0.1</v>
      </c>
      <c r="G39" s="8">
        <v>4.8</v>
      </c>
      <c r="H39" s="8">
        <v>22.9</v>
      </c>
      <c r="I39" s="9">
        <v>45</v>
      </c>
      <c r="J39" s="9">
        <f>I39/1000*C39</f>
        <v>0.33749999999999997</v>
      </c>
      <c r="L39" s="9">
        <v>48</v>
      </c>
      <c r="M39" s="10">
        <f t="shared" si="0"/>
        <v>0.36</v>
      </c>
    </row>
    <row r="40" spans="1:13" s="9" customFormat="1" ht="12.75">
      <c r="B40" s="8" t="s">
        <v>47</v>
      </c>
      <c r="C40" s="8">
        <v>4.5</v>
      </c>
      <c r="D40" s="8">
        <v>4.5</v>
      </c>
      <c r="E40" s="8">
        <v>0</v>
      </c>
      <c r="F40" s="8">
        <v>4</v>
      </c>
      <c r="G40" s="8">
        <v>0</v>
      </c>
      <c r="H40" s="8">
        <v>35.6</v>
      </c>
      <c r="I40" s="9">
        <v>125</v>
      </c>
      <c r="J40" s="9">
        <f>I40/900*C40</f>
        <v>0.625</v>
      </c>
      <c r="L40" s="9">
        <v>125</v>
      </c>
      <c r="M40" s="10">
        <f t="shared" si="0"/>
        <v>0.5625</v>
      </c>
    </row>
    <row r="41" spans="1:13" s="9" customFormat="1" ht="12.75">
      <c r="B41" s="8" t="s">
        <v>25</v>
      </c>
      <c r="C41" s="8">
        <v>0.5</v>
      </c>
      <c r="D41" s="8">
        <v>0.5</v>
      </c>
      <c r="E41" s="8">
        <v>0</v>
      </c>
      <c r="F41" s="8">
        <v>0</v>
      </c>
      <c r="G41" s="8">
        <v>0</v>
      </c>
      <c r="H41" s="8">
        <v>0</v>
      </c>
      <c r="I41" s="9">
        <v>14</v>
      </c>
      <c r="J41" s="9">
        <f>I41/1000*C41</f>
        <v>7.0000000000000001E-3</v>
      </c>
      <c r="L41" s="9">
        <v>15</v>
      </c>
      <c r="M41" s="10">
        <f t="shared" si="0"/>
        <v>7.4999999999999997E-3</v>
      </c>
    </row>
    <row r="42" spans="1:13" s="6" customFormat="1">
      <c r="A42" s="6" t="s">
        <v>53</v>
      </c>
      <c r="B42" s="6" t="s">
        <v>54</v>
      </c>
      <c r="D42" s="6">
        <v>90</v>
      </c>
      <c r="E42" s="6">
        <v>13</v>
      </c>
      <c r="F42" s="6">
        <v>13.2</v>
      </c>
      <c r="G42" s="6">
        <v>7.3</v>
      </c>
      <c r="H42" s="6">
        <v>199.7</v>
      </c>
      <c r="J42" s="11">
        <f>J43+J44+J45+J46+J47+J48</f>
        <v>53.144300000000001</v>
      </c>
      <c r="M42" s="7">
        <f>M43+M44+M45+M46+M47+M48</f>
        <v>53.207249999999995</v>
      </c>
    </row>
    <row r="43" spans="1:13" s="9" customFormat="1" ht="12.75">
      <c r="B43" s="8" t="s">
        <v>55</v>
      </c>
      <c r="C43" s="17">
        <v>77.25</v>
      </c>
      <c r="D43" s="17">
        <v>68.400000000000006</v>
      </c>
      <c r="E43" s="17">
        <v>12</v>
      </c>
      <c r="F43" s="17">
        <v>9.6</v>
      </c>
      <c r="G43" s="17">
        <v>0</v>
      </c>
      <c r="H43" s="17">
        <v>134.55000000000001</v>
      </c>
      <c r="I43" s="9">
        <v>650</v>
      </c>
      <c r="J43" s="9">
        <f>I43/1000*C43</f>
        <v>50.212499999999999</v>
      </c>
      <c r="L43" s="9">
        <v>650</v>
      </c>
      <c r="M43" s="10">
        <f t="shared" si="0"/>
        <v>50.212499999999999</v>
      </c>
    </row>
    <row r="44" spans="1:13" s="9" customFormat="1" ht="12.75">
      <c r="B44" s="8" t="s">
        <v>22</v>
      </c>
      <c r="C44" s="17">
        <v>12.600000000000001</v>
      </c>
      <c r="D44" s="17">
        <v>12.600000000000001</v>
      </c>
      <c r="E44" s="17">
        <v>0.3</v>
      </c>
      <c r="F44" s="17">
        <v>0.3</v>
      </c>
      <c r="G44" s="17">
        <v>0.6</v>
      </c>
      <c r="H44" s="17">
        <v>6</v>
      </c>
      <c r="I44" s="9">
        <v>80</v>
      </c>
      <c r="J44" s="9">
        <f>I44/1000*C44</f>
        <v>1.0080000000000002</v>
      </c>
      <c r="L44" s="9">
        <v>80</v>
      </c>
      <c r="M44" s="10">
        <f t="shared" si="0"/>
        <v>1.0080000000000002</v>
      </c>
    </row>
    <row r="45" spans="1:13" s="9" customFormat="1" ht="12.75">
      <c r="B45" s="8" t="s">
        <v>43</v>
      </c>
      <c r="C45" s="17">
        <v>11.25</v>
      </c>
      <c r="D45" s="17">
        <v>9</v>
      </c>
      <c r="E45" s="17">
        <v>0.15</v>
      </c>
      <c r="F45" s="17">
        <v>0</v>
      </c>
      <c r="G45" s="17">
        <v>0.6</v>
      </c>
      <c r="H45" s="17">
        <v>3.3000000000000003</v>
      </c>
      <c r="I45" s="9">
        <v>50</v>
      </c>
      <c r="J45" s="9">
        <f>I45/1000*C45</f>
        <v>0.5625</v>
      </c>
      <c r="L45" s="9">
        <v>60</v>
      </c>
      <c r="M45" s="10">
        <f t="shared" si="0"/>
        <v>0.67499999999999993</v>
      </c>
    </row>
    <row r="46" spans="1:13" s="9" customFormat="1" ht="12.75">
      <c r="B46" s="8" t="s">
        <v>56</v>
      </c>
      <c r="C46" s="17">
        <v>9</v>
      </c>
      <c r="D46" s="17">
        <v>9</v>
      </c>
      <c r="E46" s="17">
        <v>0.6</v>
      </c>
      <c r="F46" s="17">
        <v>0.15</v>
      </c>
      <c r="G46" s="17">
        <v>6</v>
      </c>
      <c r="H46" s="17">
        <v>27.299999999999997</v>
      </c>
      <c r="I46" s="9">
        <v>95</v>
      </c>
      <c r="J46" s="9">
        <f>I46/1000*C46</f>
        <v>0.85499999999999998</v>
      </c>
      <c r="L46" s="9">
        <v>95</v>
      </c>
      <c r="M46" s="10">
        <f t="shared" si="0"/>
        <v>0.85499999999999998</v>
      </c>
    </row>
    <row r="47" spans="1:13" s="9" customFormat="1" ht="12.75">
      <c r="B47" s="8" t="s">
        <v>47</v>
      </c>
      <c r="C47" s="17">
        <v>3.5999999999999996</v>
      </c>
      <c r="D47" s="17">
        <v>3.5999999999999996</v>
      </c>
      <c r="E47" s="17">
        <v>0</v>
      </c>
      <c r="F47" s="17">
        <v>3.1500000000000004</v>
      </c>
      <c r="G47" s="17">
        <v>0</v>
      </c>
      <c r="H47" s="17">
        <v>28.5</v>
      </c>
      <c r="I47" s="9">
        <v>125</v>
      </c>
      <c r="J47" s="9">
        <f>I47/900*C47</f>
        <v>0.5</v>
      </c>
      <c r="L47" s="9">
        <v>125</v>
      </c>
      <c r="M47" s="10">
        <f t="shared" si="0"/>
        <v>0.44999999999999996</v>
      </c>
    </row>
    <row r="48" spans="1:13" s="9" customFormat="1" ht="12.75">
      <c r="B48" s="8" t="s">
        <v>25</v>
      </c>
      <c r="C48" s="17">
        <v>0.44999999999999996</v>
      </c>
      <c r="D48" s="17">
        <v>0.44999999999999996</v>
      </c>
      <c r="E48" s="17">
        <v>0</v>
      </c>
      <c r="F48" s="17">
        <v>0</v>
      </c>
      <c r="G48" s="17">
        <v>0</v>
      </c>
      <c r="H48" s="17">
        <v>0</v>
      </c>
      <c r="I48" s="9">
        <v>14</v>
      </c>
      <c r="J48" s="9">
        <f>I48/1000*C48</f>
        <v>6.2999999999999992E-3</v>
      </c>
      <c r="L48" s="9">
        <v>15</v>
      </c>
      <c r="M48" s="10">
        <f t="shared" si="0"/>
        <v>6.7499999999999991E-3</v>
      </c>
    </row>
    <row r="49" spans="1:13" s="9" customFormat="1" ht="12.75">
      <c r="B49" s="8" t="s">
        <v>57</v>
      </c>
      <c r="C49" s="17"/>
      <c r="D49" s="19" t="s">
        <v>58</v>
      </c>
      <c r="E49" s="17"/>
      <c r="F49" s="17"/>
      <c r="G49" s="17"/>
      <c r="H49" s="17"/>
      <c r="M49" s="10">
        <f t="shared" si="0"/>
        <v>0</v>
      </c>
    </row>
    <row r="50" spans="1:13" s="6" customFormat="1">
      <c r="A50" s="6" t="s">
        <v>59</v>
      </c>
      <c r="B50" s="6" t="s">
        <v>60</v>
      </c>
      <c r="D50" s="6">
        <v>20</v>
      </c>
      <c r="E50" s="6">
        <v>0.5</v>
      </c>
      <c r="F50" s="6">
        <v>0.8</v>
      </c>
      <c r="G50" s="6">
        <v>0.9</v>
      </c>
      <c r="H50" s="6">
        <v>12.5</v>
      </c>
      <c r="J50" s="11">
        <f>J51+J52+J53+J54</f>
        <v>0.99555555555555553</v>
      </c>
      <c r="M50" s="7">
        <f>M51+M52+M53+M54+M55</f>
        <v>1.1353333333333333</v>
      </c>
    </row>
    <row r="51" spans="1:13" s="9" customFormat="1" ht="12.75">
      <c r="B51" s="8" t="s">
        <v>52</v>
      </c>
      <c r="C51" s="17">
        <v>1</v>
      </c>
      <c r="D51" s="17">
        <v>1</v>
      </c>
      <c r="E51" s="17">
        <v>0.1</v>
      </c>
      <c r="F51" s="17">
        <v>0.02</v>
      </c>
      <c r="G51" s="17">
        <v>0.64</v>
      </c>
      <c r="H51" s="17">
        <v>3.06</v>
      </c>
      <c r="I51" s="9">
        <v>45</v>
      </c>
      <c r="J51" s="9">
        <f>I51/1000*C51</f>
        <v>4.4999999999999998E-2</v>
      </c>
      <c r="L51" s="9">
        <v>48</v>
      </c>
      <c r="M51" s="10">
        <f t="shared" si="0"/>
        <v>4.8000000000000001E-2</v>
      </c>
    </row>
    <row r="52" spans="1:13" s="9" customFormat="1" ht="12.75">
      <c r="B52" s="8" t="s">
        <v>43</v>
      </c>
      <c r="C52" s="17">
        <v>0.9</v>
      </c>
      <c r="D52" s="17">
        <v>0.8</v>
      </c>
      <c r="E52" s="17">
        <v>0.02</v>
      </c>
      <c r="F52" s="17">
        <v>0</v>
      </c>
      <c r="G52" s="17">
        <v>0.06</v>
      </c>
      <c r="H52" s="17">
        <v>0.3</v>
      </c>
      <c r="I52" s="9">
        <v>50</v>
      </c>
      <c r="J52" s="9">
        <f>I52/1000*C52</f>
        <v>4.5000000000000005E-2</v>
      </c>
      <c r="L52" s="9">
        <v>60</v>
      </c>
      <c r="M52" s="10">
        <f t="shared" si="0"/>
        <v>5.3999999999999999E-2</v>
      </c>
    </row>
    <row r="53" spans="1:13" s="9" customFormat="1" ht="12.75">
      <c r="B53" s="8" t="s">
        <v>23</v>
      </c>
      <c r="C53" s="17">
        <v>1</v>
      </c>
      <c r="D53" s="17">
        <v>1</v>
      </c>
      <c r="E53" s="17">
        <v>0</v>
      </c>
      <c r="F53" s="17">
        <v>0.64</v>
      </c>
      <c r="G53" s="17">
        <v>0.02</v>
      </c>
      <c r="H53" s="17">
        <v>5.82</v>
      </c>
      <c r="I53" s="9">
        <v>145</v>
      </c>
      <c r="J53" s="9">
        <f>I53/180*C53</f>
        <v>0.80555555555555558</v>
      </c>
      <c r="L53" s="9">
        <v>150</v>
      </c>
      <c r="M53" s="10">
        <f>L53/180*C53</f>
        <v>0.83333333333333337</v>
      </c>
    </row>
    <row r="54" spans="1:13" s="9" customFormat="1" ht="12.75">
      <c r="B54" s="8" t="s">
        <v>48</v>
      </c>
      <c r="C54" s="17">
        <v>0.1</v>
      </c>
      <c r="D54" s="17">
        <v>0.1</v>
      </c>
      <c r="E54" s="17">
        <v>0</v>
      </c>
      <c r="F54" s="17">
        <v>0</v>
      </c>
      <c r="G54" s="17">
        <v>0.04</v>
      </c>
      <c r="H54" s="17">
        <v>0.27999999999999997</v>
      </c>
      <c r="I54" s="9">
        <v>20</v>
      </c>
      <c r="J54" s="9">
        <f>I54/20*C54</f>
        <v>0.1</v>
      </c>
      <c r="L54" s="9">
        <v>20</v>
      </c>
      <c r="M54" s="10">
        <f>L54/10*C54</f>
        <v>0.2</v>
      </c>
    </row>
    <row r="55" spans="1:13" s="9" customFormat="1" ht="12.75">
      <c r="B55" s="8" t="s">
        <v>25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L55" s="9">
        <v>15</v>
      </c>
      <c r="M55" s="10">
        <f t="shared" si="0"/>
        <v>0</v>
      </c>
    </row>
    <row r="56" spans="1:13" s="9" customFormat="1" ht="12.75">
      <c r="B56" s="8" t="s">
        <v>61</v>
      </c>
      <c r="C56" s="17">
        <v>22</v>
      </c>
      <c r="D56" s="17">
        <v>22</v>
      </c>
      <c r="E56" s="17">
        <v>0.42000000000000004</v>
      </c>
      <c r="F56" s="17">
        <v>0.1</v>
      </c>
      <c r="G56" s="17">
        <v>0.06</v>
      </c>
      <c r="H56" s="17">
        <v>2.7600000000000002</v>
      </c>
      <c r="M56" s="10">
        <f t="shared" si="0"/>
        <v>0</v>
      </c>
    </row>
    <row r="57" spans="1:13" s="6" customFormat="1">
      <c r="A57" s="6" t="s">
        <v>62</v>
      </c>
      <c r="B57" s="6" t="s">
        <v>63</v>
      </c>
      <c r="D57" s="6">
        <v>200</v>
      </c>
      <c r="E57" s="6">
        <v>0.5</v>
      </c>
      <c r="F57" s="6">
        <v>0.2</v>
      </c>
      <c r="G57" s="6">
        <v>19.399999999999999</v>
      </c>
      <c r="H57" s="6">
        <v>81.3</v>
      </c>
      <c r="J57" s="6">
        <f>J58+J59</f>
        <v>9.94</v>
      </c>
      <c r="M57" s="7">
        <f>M58+M59</f>
        <v>8.6</v>
      </c>
    </row>
    <row r="58" spans="1:13" s="9" customFormat="1" ht="12.75">
      <c r="B58" s="8" t="s">
        <v>64</v>
      </c>
      <c r="C58" s="8">
        <v>26.8</v>
      </c>
      <c r="D58" s="8">
        <v>25</v>
      </c>
      <c r="E58" s="8">
        <v>0.5</v>
      </c>
      <c r="F58" s="8">
        <v>0.2</v>
      </c>
      <c r="G58" s="8">
        <v>13.1</v>
      </c>
      <c r="H58" s="8">
        <v>55.9</v>
      </c>
      <c r="I58" s="9">
        <v>350</v>
      </c>
      <c r="J58" s="9">
        <f>I58/1000*C58</f>
        <v>9.379999999999999</v>
      </c>
      <c r="L58" s="9">
        <v>300</v>
      </c>
      <c r="M58" s="10">
        <f t="shared" si="0"/>
        <v>8.0399999999999991</v>
      </c>
    </row>
    <row r="59" spans="1:13" s="9" customFormat="1" ht="12.75">
      <c r="B59" s="8" t="s">
        <v>24</v>
      </c>
      <c r="C59" s="8">
        <v>7</v>
      </c>
      <c r="D59" s="8">
        <v>7</v>
      </c>
      <c r="E59" s="8">
        <v>0</v>
      </c>
      <c r="F59" s="8">
        <v>0</v>
      </c>
      <c r="G59" s="8">
        <v>6.4</v>
      </c>
      <c r="H59" s="8">
        <v>25.4</v>
      </c>
      <c r="I59" s="9">
        <v>80</v>
      </c>
      <c r="J59" s="9">
        <f>I59/1000*C59</f>
        <v>0.56000000000000005</v>
      </c>
      <c r="L59" s="9">
        <v>80</v>
      </c>
      <c r="M59" s="10">
        <f t="shared" si="0"/>
        <v>0.56000000000000005</v>
      </c>
    </row>
    <row r="60" spans="1:13" s="9" customFormat="1" ht="12.75">
      <c r="B60" s="8" t="s">
        <v>26</v>
      </c>
      <c r="C60" s="8">
        <v>202</v>
      </c>
      <c r="D60" s="8">
        <v>202</v>
      </c>
      <c r="E60" s="8">
        <v>0</v>
      </c>
      <c r="F60" s="8">
        <v>0</v>
      </c>
      <c r="G60" s="8">
        <v>0</v>
      </c>
      <c r="H60" s="8">
        <v>0</v>
      </c>
      <c r="M60" s="10">
        <f t="shared" si="0"/>
        <v>0</v>
      </c>
    </row>
    <row r="61" spans="1:13" s="6" customFormat="1">
      <c r="A61" s="6" t="s">
        <v>27</v>
      </c>
      <c r="B61" s="6" t="s">
        <v>32</v>
      </c>
      <c r="D61" s="6">
        <v>60</v>
      </c>
      <c r="E61" s="6">
        <v>4.5999999999999996</v>
      </c>
      <c r="F61" s="6">
        <v>0.5</v>
      </c>
      <c r="G61" s="6">
        <v>29.5</v>
      </c>
      <c r="H61" s="6">
        <v>140.6</v>
      </c>
      <c r="I61" s="9">
        <v>41</v>
      </c>
      <c r="J61" s="11">
        <f>I61/600*D61</f>
        <v>4.0999999999999996</v>
      </c>
      <c r="L61" s="6">
        <v>58</v>
      </c>
      <c r="M61" s="7">
        <f>L61/1000*D61</f>
        <v>3.48</v>
      </c>
    </row>
    <row r="62" spans="1:13" s="6" customFormat="1">
      <c r="A62" s="6" t="s">
        <v>27</v>
      </c>
      <c r="B62" s="6" t="s">
        <v>33</v>
      </c>
      <c r="D62" s="6">
        <v>30</v>
      </c>
      <c r="E62" s="6">
        <v>2</v>
      </c>
      <c r="F62" s="6">
        <v>0.4</v>
      </c>
      <c r="G62" s="6">
        <v>10</v>
      </c>
      <c r="H62" s="6">
        <v>51.2</v>
      </c>
      <c r="I62" s="9">
        <v>41</v>
      </c>
      <c r="J62" s="6">
        <f>I62/600*D62</f>
        <v>2.0499999999999998</v>
      </c>
      <c r="L62" s="6">
        <v>60</v>
      </c>
      <c r="M62" s="7">
        <f>L62/1000*D62</f>
        <v>1.7999999999999998</v>
      </c>
    </row>
    <row r="63" spans="1:13" s="6" customFormat="1">
      <c r="B63" s="20" t="s">
        <v>65</v>
      </c>
      <c r="C63" s="20"/>
      <c r="D63" s="20">
        <f>D23+D25+D36+D42+D50+D57+D61+D62</f>
        <v>810</v>
      </c>
      <c r="E63" s="20">
        <f>E23+E25+E36+E42+E50+E57+E61+E62</f>
        <v>30.4</v>
      </c>
      <c r="F63" s="20">
        <f>F23+F25+F36+F42+F50+F57+F61+F62</f>
        <v>26.4</v>
      </c>
      <c r="G63" s="20">
        <f>G23+G25+G36+G42+G50+G57+G61+G62</f>
        <v>107.5</v>
      </c>
      <c r="H63" s="20">
        <f>H23+H25+H36+H42+H50+H57+H61+H62</f>
        <v>787.9</v>
      </c>
      <c r="J63" s="21">
        <f>J23+J25+J36+J42+J50+J57+J61+J62</f>
        <v>110.20999346405227</v>
      </c>
      <c r="M63" s="22">
        <f>M23+M25+M36+M42+M50+M57+M61+M62</f>
        <v>111.85040359477122</v>
      </c>
    </row>
    <row r="64" spans="1:13" s="6" customFormat="1">
      <c r="B64" s="23" t="s">
        <v>66</v>
      </c>
      <c r="C64" s="23"/>
      <c r="D64" s="23">
        <f>D21+D63</f>
        <v>1435</v>
      </c>
      <c r="E64" s="23">
        <f>E21+E63</f>
        <v>48.899999999999991</v>
      </c>
      <c r="F64" s="23">
        <f>F21+F63</f>
        <v>43.099999999999994</v>
      </c>
      <c r="G64" s="23">
        <f>G21+G63</f>
        <v>189.2</v>
      </c>
      <c r="H64" s="23">
        <f>H21+H63</f>
        <v>1338.4</v>
      </c>
      <c r="J64" s="24">
        <f>J21+J63</f>
        <v>175.84288235294116</v>
      </c>
      <c r="M64" s="25">
        <f>M21+M63</f>
        <v>169.90873692810456</v>
      </c>
    </row>
    <row r="65" spans="1:13" s="6" customFormat="1">
      <c r="B65" s="6" t="s">
        <v>67</v>
      </c>
      <c r="M65" s="10">
        <f t="shared" si="0"/>
        <v>0</v>
      </c>
    </row>
    <row r="66" spans="1:13" s="6" customFormat="1">
      <c r="B66" s="6" t="s">
        <v>15</v>
      </c>
      <c r="M66" s="10">
        <f t="shared" si="0"/>
        <v>0</v>
      </c>
    </row>
    <row r="67" spans="1:13" s="6" customFormat="1">
      <c r="A67" s="6" t="s">
        <v>68</v>
      </c>
      <c r="B67" s="6" t="s">
        <v>69</v>
      </c>
      <c r="D67" s="6">
        <v>60</v>
      </c>
      <c r="E67" s="6">
        <v>0.9</v>
      </c>
      <c r="F67" s="6">
        <v>0.1</v>
      </c>
      <c r="G67" s="6">
        <v>5.2</v>
      </c>
      <c r="H67" s="6">
        <v>25.2</v>
      </c>
      <c r="J67" s="6">
        <f>J68+J69</f>
        <v>4.21</v>
      </c>
      <c r="M67" s="7">
        <f>M68+M69</f>
        <v>5.9260000000000002</v>
      </c>
    </row>
    <row r="68" spans="1:13" s="9" customFormat="1" ht="12.75">
      <c r="B68" s="8" t="s">
        <v>70</v>
      </c>
      <c r="C68" s="8">
        <v>81.8</v>
      </c>
      <c r="D68" s="8">
        <v>65.400000000000006</v>
      </c>
      <c r="E68" s="8">
        <v>0.9</v>
      </c>
      <c r="F68" s="8">
        <v>0.1</v>
      </c>
      <c r="G68" s="8">
        <v>5.2</v>
      </c>
      <c r="H68" s="8">
        <v>25.2</v>
      </c>
      <c r="I68" s="9">
        <v>50</v>
      </c>
      <c r="J68" s="9">
        <f>I68/1000*C68</f>
        <v>4.09</v>
      </c>
      <c r="L68" s="9">
        <v>70</v>
      </c>
      <c r="M68" s="10">
        <f t="shared" si="0"/>
        <v>5.726</v>
      </c>
    </row>
    <row r="69" spans="1:13" s="9" customFormat="1" ht="12.75">
      <c r="B69" s="8" t="s">
        <v>71</v>
      </c>
      <c r="C69" s="8">
        <v>0.1</v>
      </c>
      <c r="D69" s="8">
        <v>0.1</v>
      </c>
      <c r="E69" s="8">
        <v>0</v>
      </c>
      <c r="F69" s="8">
        <v>0</v>
      </c>
      <c r="G69" s="8">
        <v>0</v>
      </c>
      <c r="H69" s="8">
        <v>0</v>
      </c>
      <c r="I69" s="9">
        <v>60</v>
      </c>
      <c r="J69" s="9">
        <f>I69/50*C69</f>
        <v>0.12</v>
      </c>
      <c r="L69" s="9">
        <v>20</v>
      </c>
      <c r="M69" s="10">
        <f>L69/10*C69</f>
        <v>0.2</v>
      </c>
    </row>
    <row r="70" spans="1:13" s="9" customFormat="1" ht="12.75">
      <c r="B70" s="8" t="s">
        <v>26</v>
      </c>
      <c r="C70" s="8">
        <v>200</v>
      </c>
      <c r="D70" s="8">
        <v>200</v>
      </c>
      <c r="E70" s="8">
        <v>0</v>
      </c>
      <c r="F70" s="8">
        <v>0</v>
      </c>
      <c r="G70" s="8">
        <v>0</v>
      </c>
      <c r="H70" s="8">
        <v>0</v>
      </c>
      <c r="M70" s="10">
        <f t="shared" si="0"/>
        <v>0</v>
      </c>
    </row>
    <row r="71" spans="1:13" s="6" customFormat="1">
      <c r="A71" s="6" t="s">
        <v>72</v>
      </c>
      <c r="B71" s="6" t="s">
        <v>73</v>
      </c>
      <c r="D71" s="6">
        <v>150</v>
      </c>
      <c r="E71" s="6">
        <v>3.1</v>
      </c>
      <c r="F71" s="6">
        <v>5.3</v>
      </c>
      <c r="G71" s="6">
        <v>19.8</v>
      </c>
      <c r="H71" s="6">
        <v>139.4</v>
      </c>
      <c r="J71" s="11">
        <f>J72+J73+J74+J75</f>
        <v>16.831777777777777</v>
      </c>
      <c r="M71" s="7">
        <f>M72+M73+M74+M75</f>
        <v>13.2315</v>
      </c>
    </row>
    <row r="72" spans="1:13" s="9" customFormat="1" ht="12.75">
      <c r="B72" s="8" t="s">
        <v>41</v>
      </c>
      <c r="C72" s="8">
        <v>171.4</v>
      </c>
      <c r="D72" s="8">
        <v>126</v>
      </c>
      <c r="E72" s="8">
        <v>2.4</v>
      </c>
      <c r="F72" s="8">
        <v>0.4</v>
      </c>
      <c r="G72" s="8">
        <v>18.7</v>
      </c>
      <c r="H72" s="8">
        <v>88.2</v>
      </c>
      <c r="I72" s="9">
        <v>55</v>
      </c>
      <c r="J72" s="9">
        <f>I72/1000*C72</f>
        <v>9.4269999999999996</v>
      </c>
      <c r="L72" s="9">
        <v>60</v>
      </c>
      <c r="M72" s="10">
        <f t="shared" ref="M72:M130" si="1">L72/1000*C72</f>
        <v>10.284000000000001</v>
      </c>
    </row>
    <row r="73" spans="1:13" s="9" customFormat="1" ht="12.75">
      <c r="B73" s="8" t="s">
        <v>22</v>
      </c>
      <c r="C73" s="8">
        <v>24</v>
      </c>
      <c r="D73" s="8">
        <v>24</v>
      </c>
      <c r="E73" s="8">
        <v>0.7</v>
      </c>
      <c r="F73" s="8">
        <v>0.5</v>
      </c>
      <c r="G73" s="8">
        <v>1</v>
      </c>
      <c r="H73" s="8">
        <v>11.6</v>
      </c>
      <c r="I73" s="9">
        <v>80</v>
      </c>
      <c r="J73" s="9">
        <f>I73/1000*C73</f>
        <v>1.92</v>
      </c>
      <c r="L73" s="9">
        <v>80</v>
      </c>
      <c r="M73" s="10">
        <f t="shared" si="1"/>
        <v>1.92</v>
      </c>
    </row>
    <row r="74" spans="1:13" s="9" customFormat="1" ht="12.75">
      <c r="B74" s="8" t="s">
        <v>23</v>
      </c>
      <c r="C74" s="8">
        <v>6.8</v>
      </c>
      <c r="D74" s="8">
        <v>6.8</v>
      </c>
      <c r="E74" s="8">
        <v>0.1</v>
      </c>
      <c r="F74" s="8">
        <v>4.3</v>
      </c>
      <c r="G74" s="8">
        <v>0.1</v>
      </c>
      <c r="H74" s="8">
        <v>39.6</v>
      </c>
      <c r="I74" s="9">
        <v>145</v>
      </c>
      <c r="J74" s="9">
        <f>I74/180*C74</f>
        <v>5.4777777777777779</v>
      </c>
      <c r="L74" s="9">
        <v>150</v>
      </c>
      <c r="M74" s="10">
        <f t="shared" si="1"/>
        <v>1.02</v>
      </c>
    </row>
    <row r="75" spans="1:13" s="9" customFormat="1" ht="12.75">
      <c r="B75" s="8" t="s">
        <v>25</v>
      </c>
      <c r="C75" s="8">
        <v>0.5</v>
      </c>
      <c r="D75" s="8">
        <v>0.5</v>
      </c>
      <c r="E75" s="8">
        <v>0</v>
      </c>
      <c r="F75" s="8">
        <v>0</v>
      </c>
      <c r="G75" s="8">
        <v>0</v>
      </c>
      <c r="H75" s="8">
        <v>0</v>
      </c>
      <c r="I75" s="9">
        <v>14</v>
      </c>
      <c r="J75" s="9">
        <f>I75/1000*C75</f>
        <v>7.0000000000000001E-3</v>
      </c>
      <c r="L75" s="9">
        <v>15</v>
      </c>
      <c r="M75" s="10">
        <f t="shared" si="1"/>
        <v>7.4999999999999997E-3</v>
      </c>
    </row>
    <row r="76" spans="1:13" s="6" customFormat="1">
      <c r="A76" s="6" t="s">
        <v>74</v>
      </c>
      <c r="B76" s="6" t="s">
        <v>75</v>
      </c>
      <c r="D76" s="6">
        <v>100</v>
      </c>
      <c r="E76" s="6">
        <v>14.1</v>
      </c>
      <c r="F76" s="6">
        <v>5.8</v>
      </c>
      <c r="G76" s="6">
        <v>4.4000000000000004</v>
      </c>
      <c r="H76" s="6">
        <v>126.4</v>
      </c>
      <c r="J76" s="11">
        <f>J77+J78+J79+J80+J81+J82+J83+J84</f>
        <v>33.892300000000006</v>
      </c>
      <c r="K76" s="11"/>
      <c r="L76" s="11"/>
      <c r="M76" s="11">
        <f>M77+M78+M79+M80+M81+M82+M83+M84</f>
        <v>32.830747058823526</v>
      </c>
    </row>
    <row r="77" spans="1:13" s="9" customFormat="1" ht="12.75">
      <c r="B77" s="8" t="s">
        <v>76</v>
      </c>
      <c r="C77" s="8">
        <v>67.2</v>
      </c>
      <c r="D77" s="8">
        <v>59.5</v>
      </c>
      <c r="E77" s="8">
        <v>13.2</v>
      </c>
      <c r="F77" s="8">
        <v>1</v>
      </c>
      <c r="G77" s="8">
        <v>0.2</v>
      </c>
      <c r="H77" s="8">
        <v>62.6</v>
      </c>
      <c r="I77" s="9">
        <v>395</v>
      </c>
      <c r="J77" s="9">
        <f>I77/1000*C77</f>
        <v>26.544000000000004</v>
      </c>
      <c r="L77" s="9">
        <v>350</v>
      </c>
      <c r="M77" s="10">
        <f t="shared" si="1"/>
        <v>23.52</v>
      </c>
    </row>
    <row r="78" spans="1:13" s="9" customFormat="1" ht="12.75">
      <c r="B78" s="8" t="s">
        <v>44</v>
      </c>
      <c r="C78" s="8">
        <v>28.4</v>
      </c>
      <c r="D78" s="8">
        <v>22.7</v>
      </c>
      <c r="E78" s="8">
        <v>0.3</v>
      </c>
      <c r="F78" s="8">
        <v>0</v>
      </c>
      <c r="G78" s="8">
        <v>1.4</v>
      </c>
      <c r="H78" s="8">
        <v>7</v>
      </c>
      <c r="I78" s="9">
        <v>55</v>
      </c>
      <c r="J78" s="9">
        <f>I78/1000*C78</f>
        <v>1.5619999999999998</v>
      </c>
      <c r="L78" s="9">
        <v>60</v>
      </c>
      <c r="M78" s="10">
        <f t="shared" si="1"/>
        <v>1.704</v>
      </c>
    </row>
    <row r="79" spans="1:13" s="9" customFormat="1" ht="12.75">
      <c r="B79" s="8" t="s">
        <v>43</v>
      </c>
      <c r="C79" s="8">
        <v>12.9</v>
      </c>
      <c r="D79" s="8">
        <v>10.3</v>
      </c>
      <c r="E79" s="8">
        <v>0.1</v>
      </c>
      <c r="F79" s="8">
        <v>0</v>
      </c>
      <c r="G79" s="8">
        <v>0.8</v>
      </c>
      <c r="H79" s="8">
        <v>3.8</v>
      </c>
      <c r="I79" s="9">
        <v>50</v>
      </c>
      <c r="J79" s="9">
        <f>I79/1000*C79</f>
        <v>0.64500000000000002</v>
      </c>
      <c r="L79" s="9">
        <v>60</v>
      </c>
      <c r="M79" s="10">
        <f t="shared" si="1"/>
        <v>0.77400000000000002</v>
      </c>
    </row>
    <row r="80" spans="1:13" s="9" customFormat="1" ht="12.75">
      <c r="B80" s="8" t="s">
        <v>46</v>
      </c>
      <c r="C80" s="8">
        <v>9.1</v>
      </c>
      <c r="D80" s="8">
        <v>9.1</v>
      </c>
      <c r="E80" s="8">
        <v>0.2</v>
      </c>
      <c r="F80" s="8">
        <v>1.2</v>
      </c>
      <c r="G80" s="8">
        <v>0.3</v>
      </c>
      <c r="H80" s="8">
        <v>12.9</v>
      </c>
      <c r="I80" s="9">
        <v>140</v>
      </c>
      <c r="J80" s="9">
        <f>I80/400*C80</f>
        <v>3.1849999999999996</v>
      </c>
      <c r="L80" s="9">
        <v>90</v>
      </c>
      <c r="M80" s="10">
        <f>L80/170*C80</f>
        <v>4.8176470588235292</v>
      </c>
    </row>
    <row r="81" spans="1:13" s="9" customFormat="1" ht="12.75">
      <c r="B81" s="8" t="s">
        <v>52</v>
      </c>
      <c r="C81" s="8">
        <v>2.7</v>
      </c>
      <c r="D81" s="8">
        <v>2.7</v>
      </c>
      <c r="E81" s="8">
        <v>0.3</v>
      </c>
      <c r="F81" s="8">
        <v>0</v>
      </c>
      <c r="G81" s="8">
        <v>1.7</v>
      </c>
      <c r="H81" s="8">
        <v>8.1999999999999993</v>
      </c>
      <c r="I81" s="9">
        <v>45</v>
      </c>
      <c r="J81" s="9">
        <f>I81/1000*C81</f>
        <v>0.1215</v>
      </c>
      <c r="L81" s="9">
        <v>48</v>
      </c>
      <c r="M81" s="10">
        <f t="shared" si="1"/>
        <v>0.12960000000000002</v>
      </c>
    </row>
    <row r="82" spans="1:13" s="9" customFormat="1" ht="12.75">
      <c r="B82" s="8" t="s">
        <v>23</v>
      </c>
      <c r="C82" s="8">
        <v>1.8</v>
      </c>
      <c r="D82" s="8">
        <v>1.8</v>
      </c>
      <c r="E82" s="8">
        <v>0</v>
      </c>
      <c r="F82" s="8">
        <v>1.1000000000000001</v>
      </c>
      <c r="G82" s="8">
        <v>0</v>
      </c>
      <c r="H82" s="8">
        <v>10.5</v>
      </c>
      <c r="I82" s="9">
        <v>145</v>
      </c>
      <c r="J82" s="9">
        <f>I82/180*C82</f>
        <v>1.4500000000000002</v>
      </c>
      <c r="L82" s="9">
        <v>150</v>
      </c>
      <c r="M82" s="10">
        <f>L82/180*C82</f>
        <v>1.5</v>
      </c>
    </row>
    <row r="83" spans="1:13" s="9" customFormat="1" ht="12.75">
      <c r="B83" s="8" t="s">
        <v>47</v>
      </c>
      <c r="C83" s="8">
        <v>2.7</v>
      </c>
      <c r="D83" s="8">
        <v>2.7</v>
      </c>
      <c r="E83" s="8">
        <v>0</v>
      </c>
      <c r="F83" s="8">
        <v>2.4</v>
      </c>
      <c r="G83" s="8">
        <v>0</v>
      </c>
      <c r="H83" s="8">
        <v>21.4</v>
      </c>
      <c r="I83" s="9">
        <v>125</v>
      </c>
      <c r="J83" s="9">
        <f>I83/900*C83</f>
        <v>0.37500000000000006</v>
      </c>
      <c r="L83" s="9">
        <v>125</v>
      </c>
      <c r="M83" s="10">
        <f>L83/900*C83</f>
        <v>0.37500000000000006</v>
      </c>
    </row>
    <row r="84" spans="1:13" s="9" customFormat="1" ht="12.75">
      <c r="B84" s="8" t="s">
        <v>25</v>
      </c>
      <c r="C84" s="8">
        <v>0.7</v>
      </c>
      <c r="D84" s="8">
        <v>0.7</v>
      </c>
      <c r="E84" s="8">
        <v>0</v>
      </c>
      <c r="F84" s="8">
        <v>0</v>
      </c>
      <c r="G84" s="8">
        <v>0</v>
      </c>
      <c r="H84" s="8">
        <v>0</v>
      </c>
      <c r="I84" s="9">
        <v>14</v>
      </c>
      <c r="J84" s="9">
        <f>I84/1000*C84</f>
        <v>9.7999999999999997E-3</v>
      </c>
      <c r="L84" s="9">
        <v>15</v>
      </c>
      <c r="M84" s="10">
        <f t="shared" si="1"/>
        <v>1.0499999999999999E-2</v>
      </c>
    </row>
    <row r="85" spans="1:13" s="9" customFormat="1" ht="12.75">
      <c r="B85" s="8" t="s">
        <v>26</v>
      </c>
      <c r="C85" s="8">
        <v>40</v>
      </c>
      <c r="D85" s="8">
        <v>40</v>
      </c>
      <c r="E85" s="8">
        <v>0</v>
      </c>
      <c r="F85" s="8">
        <v>0</v>
      </c>
      <c r="G85" s="8">
        <v>0</v>
      </c>
      <c r="H85" s="8">
        <v>0</v>
      </c>
      <c r="M85" s="10">
        <f t="shared" si="1"/>
        <v>0</v>
      </c>
    </row>
    <row r="86" spans="1:13" s="6" customFormat="1">
      <c r="A86" s="6" t="s">
        <v>77</v>
      </c>
      <c r="B86" s="6" t="s">
        <v>78</v>
      </c>
      <c r="D86" s="6">
        <v>200</v>
      </c>
      <c r="E86" s="6">
        <v>4.7</v>
      </c>
      <c r="F86" s="6">
        <v>3.5</v>
      </c>
      <c r="G86" s="6">
        <v>12.5</v>
      </c>
      <c r="H86" s="6">
        <v>100.4</v>
      </c>
      <c r="J86" s="11">
        <f>J87+J88+J89</f>
        <v>13.46</v>
      </c>
      <c r="K86" s="11"/>
      <c r="L86" s="11"/>
      <c r="M86" s="11">
        <f>M87+M88+M89</f>
        <v>14.96</v>
      </c>
    </row>
    <row r="87" spans="1:13" s="9" customFormat="1" ht="12.75">
      <c r="B87" s="8" t="s">
        <v>79</v>
      </c>
      <c r="C87" s="8">
        <v>5</v>
      </c>
      <c r="D87" s="8">
        <v>5</v>
      </c>
      <c r="E87" s="8">
        <v>1.1000000000000001</v>
      </c>
      <c r="F87" s="8">
        <v>0.7</v>
      </c>
      <c r="G87" s="8">
        <v>0.5</v>
      </c>
      <c r="H87" s="8">
        <v>12.4</v>
      </c>
      <c r="I87" s="9">
        <v>50</v>
      </c>
      <c r="J87" s="9">
        <f>I87/100*C87</f>
        <v>2.5</v>
      </c>
      <c r="L87" s="9">
        <v>80</v>
      </c>
      <c r="M87" s="10">
        <f>L87/100*C87</f>
        <v>4</v>
      </c>
    </row>
    <row r="88" spans="1:13" s="9" customFormat="1" ht="12.75">
      <c r="B88" s="8" t="s">
        <v>22</v>
      </c>
      <c r="C88" s="8">
        <v>130</v>
      </c>
      <c r="D88" s="8">
        <v>130</v>
      </c>
      <c r="E88" s="8">
        <v>3.5</v>
      </c>
      <c r="F88" s="8">
        <v>2.9</v>
      </c>
      <c r="G88" s="8">
        <v>5.7</v>
      </c>
      <c r="H88" s="8">
        <v>62.6</v>
      </c>
      <c r="I88" s="9">
        <v>80</v>
      </c>
      <c r="J88" s="9">
        <f>I88/1000*C88</f>
        <v>10.4</v>
      </c>
      <c r="L88" s="9">
        <v>80</v>
      </c>
      <c r="M88" s="10">
        <f t="shared" si="1"/>
        <v>10.4</v>
      </c>
    </row>
    <row r="89" spans="1:13" s="9" customFormat="1" ht="12.75">
      <c r="B89" s="8" t="s">
        <v>24</v>
      </c>
      <c r="C89" s="8">
        <v>7</v>
      </c>
      <c r="D89" s="8">
        <v>7</v>
      </c>
      <c r="E89" s="8">
        <v>0</v>
      </c>
      <c r="F89" s="8">
        <v>0</v>
      </c>
      <c r="G89" s="8">
        <v>6.4</v>
      </c>
      <c r="H89" s="8">
        <v>25.4</v>
      </c>
      <c r="I89" s="9">
        <v>80</v>
      </c>
      <c r="J89" s="9">
        <f>I89/1000*C89</f>
        <v>0.56000000000000005</v>
      </c>
      <c r="L89" s="9">
        <v>80</v>
      </c>
      <c r="M89" s="10">
        <f t="shared" si="1"/>
        <v>0.56000000000000005</v>
      </c>
    </row>
    <row r="90" spans="1:13" s="9" customFormat="1" ht="12.75">
      <c r="B90" s="8" t="s">
        <v>26</v>
      </c>
      <c r="C90" s="8">
        <v>80</v>
      </c>
      <c r="D90" s="8">
        <v>80</v>
      </c>
      <c r="E90" s="8">
        <v>0</v>
      </c>
      <c r="F90" s="8">
        <v>0</v>
      </c>
      <c r="G90" s="8">
        <v>0</v>
      </c>
      <c r="H90" s="8">
        <v>0</v>
      </c>
      <c r="M90" s="10">
        <f t="shared" si="1"/>
        <v>0</v>
      </c>
    </row>
    <row r="91" spans="1:13" s="6" customFormat="1">
      <c r="A91" s="6" t="s">
        <v>27</v>
      </c>
      <c r="B91" s="6" t="s">
        <v>32</v>
      </c>
      <c r="D91" s="6">
        <v>25</v>
      </c>
      <c r="E91" s="6">
        <v>1.9</v>
      </c>
      <c r="F91" s="6">
        <v>0.2</v>
      </c>
      <c r="G91" s="6">
        <v>12.3</v>
      </c>
      <c r="H91" s="6">
        <v>58.6</v>
      </c>
      <c r="I91" s="6">
        <v>41</v>
      </c>
      <c r="J91" s="11">
        <f>I91/600*D91</f>
        <v>1.7083333333333333</v>
      </c>
      <c r="K91" s="11"/>
      <c r="L91" s="11">
        <v>58</v>
      </c>
      <c r="M91" s="11">
        <f>L91/1000*D91</f>
        <v>1.4500000000000002</v>
      </c>
    </row>
    <row r="92" spans="1:13" s="6" customFormat="1">
      <c r="A92" s="6" t="s">
        <v>27</v>
      </c>
      <c r="B92" s="6" t="s">
        <v>33</v>
      </c>
      <c r="D92" s="6">
        <v>15</v>
      </c>
      <c r="E92" s="6">
        <v>1</v>
      </c>
      <c r="F92" s="6">
        <v>0.2</v>
      </c>
      <c r="G92" s="6">
        <v>5</v>
      </c>
      <c r="H92" s="6">
        <v>25.6</v>
      </c>
      <c r="I92" s="6">
        <v>41</v>
      </c>
      <c r="J92" s="11">
        <f>I92/600*D92</f>
        <v>1.0249999999999999</v>
      </c>
      <c r="K92" s="11"/>
      <c r="L92" s="11">
        <v>60</v>
      </c>
      <c r="M92" s="11">
        <f>L92/1000*D92</f>
        <v>0.89999999999999991</v>
      </c>
    </row>
    <row r="93" spans="1:13" s="6" customFormat="1">
      <c r="B93" s="13" t="s">
        <v>34</v>
      </c>
      <c r="C93" s="13"/>
      <c r="D93" s="13">
        <f>D67+D71+D76+D86+D91+D92</f>
        <v>550</v>
      </c>
      <c r="E93" s="13">
        <f>E67+E71+E76+E86+E91+E92</f>
        <v>25.7</v>
      </c>
      <c r="F93" s="13">
        <f>F67+F71+F76+F86+F91+F92</f>
        <v>15.099999999999998</v>
      </c>
      <c r="G93" s="13">
        <f>G67+G71+G76+G86+G91+G92</f>
        <v>59.2</v>
      </c>
      <c r="H93" s="13">
        <f>H67+H71+H76+H86+H91+H92</f>
        <v>475.6</v>
      </c>
      <c r="J93" s="15">
        <f>J67+J71+J76+J86+J91+J92</f>
        <v>71.12741111111113</v>
      </c>
      <c r="K93" s="15"/>
      <c r="L93" s="15"/>
      <c r="M93" s="15">
        <f>M67+M71+M76+M86+M91+M92</f>
        <v>69.298247058823534</v>
      </c>
    </row>
    <row r="94" spans="1:13" s="6" customFormat="1">
      <c r="B94" s="6" t="s">
        <v>35</v>
      </c>
      <c r="M94" s="10">
        <f t="shared" si="1"/>
        <v>0</v>
      </c>
    </row>
    <row r="95" spans="1:13" s="6" customFormat="1">
      <c r="A95" s="6" t="s">
        <v>206</v>
      </c>
      <c r="B95" s="6" t="s">
        <v>207</v>
      </c>
      <c r="D95" s="6">
        <v>60</v>
      </c>
      <c r="E95" s="6">
        <v>1.2</v>
      </c>
      <c r="F95" s="6">
        <v>0.2</v>
      </c>
      <c r="G95" s="6">
        <v>6.1</v>
      </c>
      <c r="H95" s="6">
        <v>31.3</v>
      </c>
      <c r="J95" s="11">
        <f>J96</f>
        <v>13.95</v>
      </c>
      <c r="M95" s="7">
        <f>M96</f>
        <v>13.95</v>
      </c>
    </row>
    <row r="96" spans="1:13" s="8" customFormat="1" ht="12.75">
      <c r="B96" s="8" t="s">
        <v>208</v>
      </c>
      <c r="C96" s="8">
        <v>93</v>
      </c>
      <c r="D96" s="8">
        <v>60</v>
      </c>
      <c r="E96" s="8">
        <v>1.2</v>
      </c>
      <c r="F96" s="8">
        <v>0.2</v>
      </c>
      <c r="G96" s="8">
        <v>6.1</v>
      </c>
      <c r="H96" s="8">
        <v>31.3</v>
      </c>
      <c r="I96" s="9">
        <v>60</v>
      </c>
      <c r="J96" s="12">
        <f>I96/400*C96</f>
        <v>13.95</v>
      </c>
      <c r="L96" s="9">
        <v>60</v>
      </c>
      <c r="M96" s="10">
        <f>L96/400*C96</f>
        <v>13.95</v>
      </c>
    </row>
    <row r="97" spans="1:13" s="6" customFormat="1">
      <c r="A97" s="6" t="s">
        <v>81</v>
      </c>
      <c r="B97" s="6" t="s">
        <v>82</v>
      </c>
      <c r="D97" s="6">
        <v>200</v>
      </c>
      <c r="E97" s="6">
        <v>4.7</v>
      </c>
      <c r="F97" s="6">
        <v>5.7</v>
      </c>
      <c r="G97" s="6">
        <v>10.1</v>
      </c>
      <c r="H97" s="6">
        <v>110.4</v>
      </c>
      <c r="J97" s="11">
        <f>J98+J99+J100+J101+J102+J103+J104+J105+J106+J107+J108+J109</f>
        <v>11.039055555555557</v>
      </c>
      <c r="K97" s="11"/>
      <c r="L97" s="11"/>
      <c r="M97" s="11">
        <f>M98+M99+M100+M101+M102+M103+M104+M105+M106+M107+M108+M109</f>
        <v>14.279773202614381</v>
      </c>
    </row>
    <row r="98" spans="1:13" s="9" customFormat="1" ht="16.5" customHeight="1">
      <c r="B98" s="8" t="s">
        <v>70</v>
      </c>
      <c r="C98" s="17">
        <v>40</v>
      </c>
      <c r="D98" s="17">
        <v>32</v>
      </c>
      <c r="E98" s="17">
        <v>0.45999999999999996</v>
      </c>
      <c r="F98" s="17">
        <v>0.02</v>
      </c>
      <c r="G98" s="17">
        <v>2.56</v>
      </c>
      <c r="H98" s="17">
        <v>12.3</v>
      </c>
      <c r="I98" s="9">
        <v>50</v>
      </c>
      <c r="J98" s="9">
        <f t="shared" ref="J98:J103" si="2">I98/1000*C98</f>
        <v>2</v>
      </c>
      <c r="L98" s="9">
        <v>70</v>
      </c>
      <c r="M98" s="10">
        <f t="shared" si="1"/>
        <v>2.8000000000000003</v>
      </c>
    </row>
    <row r="99" spans="1:13" s="9" customFormat="1" ht="12.75">
      <c r="B99" s="8" t="s">
        <v>41</v>
      </c>
      <c r="C99" s="17">
        <v>21.759999999999998</v>
      </c>
      <c r="D99" s="17">
        <v>16</v>
      </c>
      <c r="E99" s="17">
        <v>0.3</v>
      </c>
      <c r="F99" s="17">
        <v>0.06</v>
      </c>
      <c r="G99" s="17">
        <v>2.38</v>
      </c>
      <c r="H99" s="17">
        <v>11.2</v>
      </c>
      <c r="I99" s="9">
        <v>55</v>
      </c>
      <c r="J99" s="9">
        <f t="shared" si="2"/>
        <v>1.1967999999999999</v>
      </c>
      <c r="L99" s="9">
        <v>60</v>
      </c>
      <c r="M99" s="10">
        <f t="shared" si="1"/>
        <v>1.3055999999999999</v>
      </c>
    </row>
    <row r="100" spans="1:13" s="9" customFormat="1" ht="12.75">
      <c r="B100" s="8" t="s">
        <v>42</v>
      </c>
      <c r="C100" s="17">
        <v>20</v>
      </c>
      <c r="D100" s="17">
        <v>16</v>
      </c>
      <c r="E100" s="17">
        <v>0.27999999999999997</v>
      </c>
      <c r="F100" s="17">
        <v>0.02</v>
      </c>
      <c r="G100" s="17">
        <v>0.67999999999999994</v>
      </c>
      <c r="H100" s="17">
        <v>3.94</v>
      </c>
      <c r="I100" s="9">
        <v>50</v>
      </c>
      <c r="J100" s="9">
        <f t="shared" si="2"/>
        <v>1</v>
      </c>
      <c r="L100" s="9">
        <v>55</v>
      </c>
      <c r="M100" s="10">
        <f t="shared" si="1"/>
        <v>1.1000000000000001</v>
      </c>
    </row>
    <row r="101" spans="1:13" s="9" customFormat="1" ht="12.75">
      <c r="B101" s="8" t="s">
        <v>44</v>
      </c>
      <c r="C101" s="17">
        <v>12.5</v>
      </c>
      <c r="D101" s="17">
        <v>10</v>
      </c>
      <c r="E101" s="17">
        <v>0.12</v>
      </c>
      <c r="F101" s="17">
        <v>0</v>
      </c>
      <c r="G101" s="17">
        <v>0.62</v>
      </c>
      <c r="H101" s="17">
        <v>3.08</v>
      </c>
      <c r="I101" s="9">
        <v>55</v>
      </c>
      <c r="J101" s="9">
        <f t="shared" si="2"/>
        <v>0.6875</v>
      </c>
      <c r="L101" s="9">
        <v>60</v>
      </c>
      <c r="M101" s="10">
        <f t="shared" si="1"/>
        <v>0.75</v>
      </c>
    </row>
    <row r="102" spans="1:13" s="9" customFormat="1" ht="12.75">
      <c r="B102" s="8" t="s">
        <v>43</v>
      </c>
      <c r="C102" s="17">
        <v>10</v>
      </c>
      <c r="D102" s="17">
        <v>8</v>
      </c>
      <c r="E102" s="17">
        <v>0.1</v>
      </c>
      <c r="F102" s="17">
        <v>0.02</v>
      </c>
      <c r="G102" s="17">
        <v>0.6</v>
      </c>
      <c r="H102" s="17">
        <v>2.94</v>
      </c>
      <c r="I102" s="9">
        <v>50</v>
      </c>
      <c r="J102" s="9">
        <f t="shared" si="2"/>
        <v>0.5</v>
      </c>
      <c r="L102" s="9">
        <v>60</v>
      </c>
      <c r="M102" s="10">
        <f t="shared" si="1"/>
        <v>0.6</v>
      </c>
    </row>
    <row r="103" spans="1:13" s="9" customFormat="1" ht="12.75">
      <c r="B103" s="8" t="s">
        <v>83</v>
      </c>
      <c r="C103" s="17">
        <v>6</v>
      </c>
      <c r="D103" s="17">
        <v>6</v>
      </c>
      <c r="E103" s="17">
        <v>0.2</v>
      </c>
      <c r="F103" s="17">
        <v>0</v>
      </c>
      <c r="G103" s="17">
        <v>0.64</v>
      </c>
      <c r="H103" s="17">
        <v>3.38</v>
      </c>
      <c r="I103" s="9">
        <v>192.5</v>
      </c>
      <c r="J103" s="9">
        <f t="shared" si="2"/>
        <v>1.155</v>
      </c>
      <c r="L103" s="9">
        <v>205</v>
      </c>
      <c r="M103" s="10">
        <f t="shared" si="1"/>
        <v>1.23</v>
      </c>
    </row>
    <row r="104" spans="1:13" s="9" customFormat="1" ht="12.75">
      <c r="B104" s="8" t="s">
        <v>46</v>
      </c>
      <c r="C104" s="17">
        <v>10</v>
      </c>
      <c r="D104" s="17">
        <v>10</v>
      </c>
      <c r="E104" s="17">
        <v>0.24</v>
      </c>
      <c r="F104" s="17">
        <v>1.3199999999999998</v>
      </c>
      <c r="G104" s="17">
        <v>0.32</v>
      </c>
      <c r="H104" s="17">
        <v>14.16</v>
      </c>
      <c r="I104" s="9">
        <v>140</v>
      </c>
      <c r="J104" s="9">
        <f>I104/400*C104</f>
        <v>3.5</v>
      </c>
      <c r="L104" s="9">
        <v>90</v>
      </c>
      <c r="M104" s="10">
        <f>L104/170*C104</f>
        <v>5.2941176470588234</v>
      </c>
    </row>
    <row r="105" spans="1:13" s="9" customFormat="1" ht="12.75">
      <c r="B105" s="8" t="s">
        <v>47</v>
      </c>
      <c r="C105" s="17">
        <v>4</v>
      </c>
      <c r="D105" s="17">
        <v>4</v>
      </c>
      <c r="E105" s="17">
        <v>0</v>
      </c>
      <c r="F105" s="17">
        <v>3.5200000000000005</v>
      </c>
      <c r="G105" s="17">
        <v>0</v>
      </c>
      <c r="H105" s="17">
        <v>31.639999999999997</v>
      </c>
      <c r="I105" s="9">
        <v>125</v>
      </c>
      <c r="J105" s="9">
        <f>I105/900*C105</f>
        <v>0.55555555555555558</v>
      </c>
      <c r="L105" s="9">
        <v>125</v>
      </c>
      <c r="M105" s="10">
        <f>L105/900*C105</f>
        <v>0.55555555555555558</v>
      </c>
    </row>
    <row r="106" spans="1:13" s="9" customFormat="1" ht="12.75">
      <c r="B106" s="8" t="s">
        <v>24</v>
      </c>
      <c r="C106" s="17">
        <v>2</v>
      </c>
      <c r="D106" s="17">
        <v>2</v>
      </c>
      <c r="E106" s="17">
        <v>0</v>
      </c>
      <c r="F106" s="17">
        <v>0</v>
      </c>
      <c r="G106" s="17">
        <v>1.8199999999999998</v>
      </c>
      <c r="H106" s="17">
        <v>7.26</v>
      </c>
      <c r="I106" s="9">
        <v>80</v>
      </c>
      <c r="J106" s="9">
        <f>I106/1000*C106</f>
        <v>0.16</v>
      </c>
      <c r="L106" s="9">
        <v>80</v>
      </c>
      <c r="M106" s="10">
        <f t="shared" si="1"/>
        <v>0.16</v>
      </c>
    </row>
    <row r="107" spans="1:13" s="9" customFormat="1" ht="12.75">
      <c r="B107" s="8" t="s">
        <v>48</v>
      </c>
      <c r="C107" s="18">
        <v>0.04</v>
      </c>
      <c r="D107" s="18">
        <v>0.04</v>
      </c>
      <c r="E107" s="17">
        <v>0</v>
      </c>
      <c r="F107" s="17">
        <v>0</v>
      </c>
      <c r="G107" s="17">
        <v>0.02</v>
      </c>
      <c r="H107" s="17">
        <v>0.1</v>
      </c>
      <c r="I107" s="9">
        <v>20</v>
      </c>
      <c r="J107" s="9">
        <f>I107/20*C107</f>
        <v>0.04</v>
      </c>
      <c r="L107" s="9">
        <v>20</v>
      </c>
      <c r="M107" s="10">
        <f>L107/10*C107</f>
        <v>0.08</v>
      </c>
    </row>
    <row r="108" spans="1:13" s="9" customFormat="1" ht="12.75">
      <c r="B108" s="8" t="s">
        <v>71</v>
      </c>
      <c r="C108" s="17">
        <v>0.2</v>
      </c>
      <c r="D108" s="17">
        <v>0.2</v>
      </c>
      <c r="E108" s="17">
        <v>0</v>
      </c>
      <c r="F108" s="17">
        <v>0</v>
      </c>
      <c r="G108" s="17">
        <v>0</v>
      </c>
      <c r="H108" s="17">
        <v>0.06</v>
      </c>
      <c r="I108" s="9">
        <v>60</v>
      </c>
      <c r="J108" s="9">
        <f>I108/50*C108</f>
        <v>0.24</v>
      </c>
      <c r="L108" s="9">
        <v>20</v>
      </c>
      <c r="M108" s="10">
        <f>L108/10*C108</f>
        <v>0.4</v>
      </c>
    </row>
    <row r="109" spans="1:13" s="9" customFormat="1" ht="12.75">
      <c r="B109" s="8" t="s">
        <v>25</v>
      </c>
      <c r="C109" s="17">
        <v>0.3</v>
      </c>
      <c r="D109" s="17">
        <v>0.3</v>
      </c>
      <c r="E109" s="17">
        <v>0</v>
      </c>
      <c r="F109" s="17">
        <v>0</v>
      </c>
      <c r="G109" s="17">
        <v>0</v>
      </c>
      <c r="H109" s="17">
        <v>0</v>
      </c>
      <c r="I109" s="9">
        <v>14</v>
      </c>
      <c r="J109" s="9">
        <f>I109/1000*C109</f>
        <v>4.1999999999999997E-3</v>
      </c>
      <c r="L109" s="9">
        <v>15</v>
      </c>
      <c r="M109" s="10">
        <f t="shared" si="1"/>
        <v>4.4999999999999997E-3</v>
      </c>
    </row>
    <row r="110" spans="1:13" s="9" customFormat="1" ht="12.75">
      <c r="B110" s="8" t="s">
        <v>49</v>
      </c>
      <c r="C110" s="8">
        <v>160</v>
      </c>
      <c r="D110" s="8">
        <v>160</v>
      </c>
      <c r="E110" s="8">
        <v>3</v>
      </c>
      <c r="F110" s="8">
        <v>0.7</v>
      </c>
      <c r="G110" s="17">
        <v>0.44000000000000006</v>
      </c>
      <c r="H110" s="17">
        <v>20.119999999999997</v>
      </c>
      <c r="M110" s="10">
        <f t="shared" si="1"/>
        <v>0</v>
      </c>
    </row>
    <row r="111" spans="1:13" s="6" customFormat="1">
      <c r="A111" s="6" t="s">
        <v>84</v>
      </c>
      <c r="B111" s="6" t="s">
        <v>85</v>
      </c>
      <c r="D111" s="6">
        <v>150</v>
      </c>
      <c r="E111" s="6">
        <v>3.6</v>
      </c>
      <c r="F111" s="6">
        <v>4.8</v>
      </c>
      <c r="G111" s="6">
        <v>36.4</v>
      </c>
      <c r="H111" s="6">
        <v>203.5</v>
      </c>
      <c r="J111" s="11">
        <f>J112+J113+J114</f>
        <v>10.614777777777777</v>
      </c>
      <c r="K111" s="11"/>
      <c r="L111" s="11"/>
      <c r="M111" s="11">
        <f>M112+M113+M114</f>
        <v>10.804166666666667</v>
      </c>
    </row>
    <row r="112" spans="1:13" s="9" customFormat="1" ht="12.75">
      <c r="B112" s="8" t="s">
        <v>56</v>
      </c>
      <c r="C112" s="8">
        <v>54</v>
      </c>
      <c r="D112" s="8">
        <v>54</v>
      </c>
      <c r="E112" s="8">
        <v>3.6</v>
      </c>
      <c r="F112" s="8">
        <v>0.5</v>
      </c>
      <c r="G112" s="8">
        <v>36.4</v>
      </c>
      <c r="H112" s="8">
        <v>163.9</v>
      </c>
      <c r="I112" s="9">
        <v>95</v>
      </c>
      <c r="J112" s="9">
        <f>I112/1000*C112</f>
        <v>5.13</v>
      </c>
      <c r="L112" s="9">
        <v>95</v>
      </c>
      <c r="M112" s="10">
        <f t="shared" si="1"/>
        <v>5.13</v>
      </c>
    </row>
    <row r="113" spans="1:13" s="9" customFormat="1" ht="12.75">
      <c r="B113" s="8" t="s">
        <v>23</v>
      </c>
      <c r="C113" s="8">
        <v>6.8</v>
      </c>
      <c r="D113" s="8">
        <v>6.8</v>
      </c>
      <c r="E113" s="8">
        <v>0.1</v>
      </c>
      <c r="F113" s="8">
        <v>4.3</v>
      </c>
      <c r="G113" s="8">
        <v>0.1</v>
      </c>
      <c r="H113" s="8">
        <v>39.6</v>
      </c>
      <c r="I113" s="9">
        <v>145</v>
      </c>
      <c r="J113" s="9">
        <f>I113/180*C113</f>
        <v>5.4777777777777779</v>
      </c>
      <c r="L113" s="9">
        <v>150</v>
      </c>
      <c r="M113" s="10">
        <f>L113/180*C113</f>
        <v>5.666666666666667</v>
      </c>
    </row>
    <row r="114" spans="1:13" s="9" customFormat="1" ht="12.75">
      <c r="B114" s="8" t="s">
        <v>25</v>
      </c>
      <c r="C114" s="8">
        <v>0.5</v>
      </c>
      <c r="D114" s="8">
        <v>0.5</v>
      </c>
      <c r="E114" s="8">
        <v>0</v>
      </c>
      <c r="F114" s="8">
        <v>0</v>
      </c>
      <c r="G114" s="8">
        <v>0</v>
      </c>
      <c r="H114" s="8">
        <v>0</v>
      </c>
      <c r="I114" s="9">
        <v>14</v>
      </c>
      <c r="J114" s="9">
        <f>I114/1000*C114</f>
        <v>7.0000000000000001E-3</v>
      </c>
      <c r="L114" s="9">
        <v>15</v>
      </c>
      <c r="M114" s="10">
        <f t="shared" si="1"/>
        <v>7.4999999999999997E-3</v>
      </c>
    </row>
    <row r="115" spans="1:13" s="9" customFormat="1" ht="12.75">
      <c r="B115" s="8" t="s">
        <v>26</v>
      </c>
      <c r="C115" s="8">
        <v>324</v>
      </c>
      <c r="D115" s="8">
        <v>324</v>
      </c>
      <c r="E115" s="8">
        <v>0</v>
      </c>
      <c r="F115" s="8">
        <v>0</v>
      </c>
      <c r="G115" s="8">
        <v>0</v>
      </c>
      <c r="H115" s="8">
        <v>0</v>
      </c>
      <c r="M115" s="10">
        <f t="shared" si="1"/>
        <v>0</v>
      </c>
    </row>
    <row r="116" spans="1:13" s="6" customFormat="1">
      <c r="A116" s="6" t="s">
        <v>86</v>
      </c>
      <c r="B116" s="6" t="s">
        <v>87</v>
      </c>
      <c r="D116" s="6">
        <v>100</v>
      </c>
      <c r="E116" s="6">
        <v>12.8</v>
      </c>
      <c r="F116" s="6">
        <v>4.0999999999999996</v>
      </c>
      <c r="G116" s="6">
        <v>6.1</v>
      </c>
      <c r="H116" s="6">
        <v>112.3</v>
      </c>
      <c r="J116" s="11">
        <f>J117+J118+J119+J120+J121+J122+J123+J124</f>
        <v>32.133933333333331</v>
      </c>
      <c r="K116" s="11"/>
      <c r="L116" s="11"/>
      <c r="M116" s="11">
        <f>M117+M118+M119+M120+M121+M122+M123+M124</f>
        <v>30.857000000000003</v>
      </c>
    </row>
    <row r="117" spans="1:13" s="9" customFormat="1" ht="12.75">
      <c r="B117" s="8" t="s">
        <v>88</v>
      </c>
      <c r="C117" s="8">
        <v>75.7</v>
      </c>
      <c r="D117" s="8">
        <v>67</v>
      </c>
      <c r="E117" s="8">
        <v>10</v>
      </c>
      <c r="F117" s="8">
        <v>0.5</v>
      </c>
      <c r="G117" s="8">
        <v>0</v>
      </c>
      <c r="H117" s="8">
        <v>44.8</v>
      </c>
      <c r="I117" s="9">
        <v>320</v>
      </c>
      <c r="J117" s="9">
        <f>I117/1000*C117</f>
        <v>24.224</v>
      </c>
      <c r="L117" s="9">
        <v>300</v>
      </c>
      <c r="M117" s="10">
        <f t="shared" si="1"/>
        <v>22.71</v>
      </c>
    </row>
    <row r="118" spans="1:13" s="9" customFormat="1" ht="12.75">
      <c r="B118" s="8" t="s">
        <v>44</v>
      </c>
      <c r="C118" s="8">
        <v>27.2</v>
      </c>
      <c r="D118" s="8">
        <v>21.8</v>
      </c>
      <c r="E118" s="8">
        <v>0.3</v>
      </c>
      <c r="F118" s="8">
        <v>0</v>
      </c>
      <c r="G118" s="8">
        <v>1.4</v>
      </c>
      <c r="H118" s="8">
        <v>6.7</v>
      </c>
      <c r="I118" s="9">
        <v>55</v>
      </c>
      <c r="J118" s="9">
        <f>I118/1000*C118</f>
        <v>1.496</v>
      </c>
      <c r="L118" s="9">
        <v>60</v>
      </c>
      <c r="M118" s="10">
        <f t="shared" si="1"/>
        <v>1.6319999999999999</v>
      </c>
    </row>
    <row r="119" spans="1:13" s="9" customFormat="1" ht="12.75">
      <c r="B119" s="8" t="s">
        <v>43</v>
      </c>
      <c r="C119" s="8">
        <v>10</v>
      </c>
      <c r="D119" s="8">
        <v>8</v>
      </c>
      <c r="E119" s="8">
        <v>0.1</v>
      </c>
      <c r="F119" s="8">
        <v>0</v>
      </c>
      <c r="G119" s="8">
        <v>0.6</v>
      </c>
      <c r="H119" s="8">
        <v>2.9</v>
      </c>
      <c r="I119" s="9">
        <v>50</v>
      </c>
      <c r="J119" s="9">
        <f>I119/1000*C119</f>
        <v>0.5</v>
      </c>
      <c r="L119" s="9">
        <v>60</v>
      </c>
      <c r="M119" s="10">
        <f t="shared" si="1"/>
        <v>0.6</v>
      </c>
    </row>
    <row r="120" spans="1:13" s="9" customFormat="1" ht="12.75">
      <c r="B120" s="8" t="s">
        <v>89</v>
      </c>
      <c r="C120" s="8">
        <v>14.3</v>
      </c>
      <c r="D120" s="8">
        <v>13</v>
      </c>
      <c r="E120" s="8">
        <v>1.6</v>
      </c>
      <c r="F120" s="8">
        <v>1.3</v>
      </c>
      <c r="G120" s="8">
        <v>0.1</v>
      </c>
      <c r="H120" s="8">
        <v>18.399999999999999</v>
      </c>
      <c r="I120" s="9">
        <v>9</v>
      </c>
      <c r="J120" s="9">
        <f>I120/60*C120</f>
        <v>2.145</v>
      </c>
      <c r="L120" s="9">
        <v>9</v>
      </c>
      <c r="M120" s="10">
        <f>L120/60*C120</f>
        <v>2.145</v>
      </c>
    </row>
    <row r="121" spans="1:13" s="9" customFormat="1" ht="12.75">
      <c r="B121" s="8" t="s">
        <v>22</v>
      </c>
      <c r="C121" s="8">
        <v>10</v>
      </c>
      <c r="D121" s="8">
        <v>10</v>
      </c>
      <c r="E121" s="8">
        <v>0.3</v>
      </c>
      <c r="F121" s="8">
        <v>0.2</v>
      </c>
      <c r="G121" s="8">
        <v>0.4</v>
      </c>
      <c r="H121" s="8">
        <v>4.8</v>
      </c>
      <c r="I121" s="9">
        <v>80</v>
      </c>
      <c r="J121" s="9">
        <f>I121/1000*C121</f>
        <v>0.8</v>
      </c>
      <c r="L121" s="9">
        <v>80</v>
      </c>
      <c r="M121" s="10">
        <f t="shared" si="1"/>
        <v>0.8</v>
      </c>
    </row>
    <row r="122" spans="1:13" s="9" customFormat="1" ht="12.75">
      <c r="B122" s="8" t="s">
        <v>90</v>
      </c>
      <c r="C122" s="8">
        <v>8</v>
      </c>
      <c r="D122" s="8">
        <v>8</v>
      </c>
      <c r="E122" s="8">
        <v>0.6</v>
      </c>
      <c r="F122" s="8">
        <v>0.1</v>
      </c>
      <c r="G122" s="8">
        <v>3.6</v>
      </c>
      <c r="H122" s="8">
        <v>17.100000000000001</v>
      </c>
      <c r="I122" s="9">
        <v>41</v>
      </c>
      <c r="J122" s="9">
        <f>I122/600*C122</f>
        <v>0.54666666666666663</v>
      </c>
      <c r="L122" s="9">
        <v>58</v>
      </c>
      <c r="M122" s="10">
        <f t="shared" si="1"/>
        <v>0.46400000000000002</v>
      </c>
    </row>
    <row r="123" spans="1:13" s="9" customFormat="1" ht="12.75">
      <c r="B123" s="8" t="s">
        <v>23</v>
      </c>
      <c r="C123" s="8">
        <v>3</v>
      </c>
      <c r="D123" s="8">
        <v>3</v>
      </c>
      <c r="E123" s="8">
        <v>0</v>
      </c>
      <c r="F123" s="8">
        <v>1.9</v>
      </c>
      <c r="G123" s="8">
        <v>0</v>
      </c>
      <c r="H123" s="8">
        <v>17.5</v>
      </c>
      <c r="I123" s="9">
        <v>145</v>
      </c>
      <c r="J123" s="9">
        <f>I123/180*C123</f>
        <v>2.416666666666667</v>
      </c>
      <c r="L123" s="9">
        <v>150</v>
      </c>
      <c r="M123" s="10">
        <f>L123/180*C123</f>
        <v>2.5</v>
      </c>
    </row>
    <row r="124" spans="1:13" s="9" customFormat="1" ht="12.75">
      <c r="B124" s="8" t="s">
        <v>25</v>
      </c>
      <c r="C124" s="8">
        <v>0.4</v>
      </c>
      <c r="D124" s="8">
        <v>0.4</v>
      </c>
      <c r="E124" s="8">
        <v>0</v>
      </c>
      <c r="F124" s="8">
        <v>0</v>
      </c>
      <c r="G124" s="8">
        <v>0</v>
      </c>
      <c r="H124" s="8">
        <v>0</v>
      </c>
      <c r="I124" s="9">
        <v>14</v>
      </c>
      <c r="J124" s="9">
        <f>I124/1000*C124</f>
        <v>5.6000000000000008E-3</v>
      </c>
      <c r="L124" s="9">
        <v>15</v>
      </c>
      <c r="M124" s="10">
        <f t="shared" si="1"/>
        <v>6.0000000000000001E-3</v>
      </c>
    </row>
    <row r="125" spans="1:13" s="9" customFormat="1" ht="12.75">
      <c r="B125" s="8" t="s">
        <v>57</v>
      </c>
      <c r="C125" s="8"/>
      <c r="D125" s="8">
        <v>120</v>
      </c>
      <c r="E125" s="8"/>
      <c r="F125" s="8"/>
      <c r="G125" s="8"/>
      <c r="H125" s="8"/>
      <c r="M125" s="10">
        <f t="shared" si="1"/>
        <v>0</v>
      </c>
    </row>
    <row r="126" spans="1:13" s="6" customFormat="1">
      <c r="A126" s="6" t="s">
        <v>91</v>
      </c>
      <c r="B126" s="6" t="s">
        <v>92</v>
      </c>
      <c r="D126" s="6">
        <v>20</v>
      </c>
      <c r="E126" s="6">
        <v>0.7</v>
      </c>
      <c r="F126" s="6">
        <v>1.5</v>
      </c>
      <c r="G126" s="6">
        <v>1.9</v>
      </c>
      <c r="H126" s="6">
        <v>23.8</v>
      </c>
      <c r="J126" s="11">
        <f>J127+J128+J129+J130</f>
        <v>2.9617288888888895</v>
      </c>
      <c r="K126" s="11"/>
      <c r="L126" s="11"/>
      <c r="M126" s="11">
        <f>M127+M128+M129+M130</f>
        <v>3.0110333333333337</v>
      </c>
    </row>
    <row r="127" spans="1:13" s="9" customFormat="1" ht="12.75">
      <c r="B127" s="8" t="s">
        <v>22</v>
      </c>
      <c r="C127" s="17">
        <v>20</v>
      </c>
      <c r="D127" s="17">
        <v>20</v>
      </c>
      <c r="E127" s="17">
        <v>0.54</v>
      </c>
      <c r="F127" s="17">
        <v>0.44000000000000006</v>
      </c>
      <c r="G127" s="17">
        <v>0.88000000000000012</v>
      </c>
      <c r="H127" s="17">
        <v>9.64</v>
      </c>
      <c r="I127" s="9">
        <v>80</v>
      </c>
      <c r="J127" s="9">
        <f>I127/1000*C127</f>
        <v>1.6</v>
      </c>
      <c r="L127" s="9">
        <v>80</v>
      </c>
      <c r="M127" s="10">
        <f t="shared" si="1"/>
        <v>1.6</v>
      </c>
    </row>
    <row r="128" spans="1:13" s="9" customFormat="1" ht="12.75">
      <c r="B128" s="8" t="s">
        <v>52</v>
      </c>
      <c r="C128" s="17">
        <v>1.6</v>
      </c>
      <c r="D128" s="17">
        <v>1.6</v>
      </c>
      <c r="E128" s="17">
        <v>0.16</v>
      </c>
      <c r="F128" s="17">
        <v>0.02</v>
      </c>
      <c r="G128" s="17">
        <v>1.02</v>
      </c>
      <c r="H128" s="17">
        <v>4.88</v>
      </c>
      <c r="I128" s="9">
        <v>45</v>
      </c>
      <c r="J128" s="9">
        <f>I128/1000*C128</f>
        <v>7.1999999999999995E-2</v>
      </c>
      <c r="L128" s="9">
        <v>48</v>
      </c>
      <c r="M128" s="10">
        <f t="shared" si="1"/>
        <v>7.6800000000000007E-2</v>
      </c>
    </row>
    <row r="129" spans="1:13" s="9" customFormat="1" ht="12.75">
      <c r="B129" s="8" t="s">
        <v>23</v>
      </c>
      <c r="C129" s="17">
        <v>1.6</v>
      </c>
      <c r="D129" s="17">
        <v>1.6</v>
      </c>
      <c r="E129" s="17">
        <v>0.02</v>
      </c>
      <c r="F129" s="17">
        <v>1.02</v>
      </c>
      <c r="G129" s="17">
        <v>0.02</v>
      </c>
      <c r="H129" s="17">
        <v>9.32</v>
      </c>
      <c r="I129" s="9">
        <v>145</v>
      </c>
      <c r="J129" s="9">
        <f>I129/180*C129</f>
        <v>1.288888888888889</v>
      </c>
      <c r="L129" s="9">
        <v>150</v>
      </c>
      <c r="M129" s="10">
        <f>L129/180*C129</f>
        <v>1.3333333333333335</v>
      </c>
    </row>
    <row r="130" spans="1:13" s="9" customFormat="1" ht="12.75">
      <c r="B130" s="8" t="s">
        <v>25</v>
      </c>
      <c r="C130" s="17">
        <v>0.06</v>
      </c>
      <c r="D130" s="17">
        <v>0.06</v>
      </c>
      <c r="E130" s="17">
        <v>0</v>
      </c>
      <c r="F130" s="17">
        <v>0</v>
      </c>
      <c r="G130" s="17">
        <v>0</v>
      </c>
      <c r="H130" s="17">
        <v>0</v>
      </c>
      <c r="I130" s="9">
        <v>14</v>
      </c>
      <c r="J130" s="9">
        <f>I130/1000*C130</f>
        <v>8.4000000000000003E-4</v>
      </c>
      <c r="L130" s="9">
        <v>15</v>
      </c>
      <c r="M130" s="10">
        <f t="shared" si="1"/>
        <v>8.9999999999999998E-4</v>
      </c>
    </row>
    <row r="131" spans="1:13" s="6" customFormat="1">
      <c r="A131" s="6" t="s">
        <v>93</v>
      </c>
      <c r="B131" s="6" t="s">
        <v>94</v>
      </c>
      <c r="D131" s="6">
        <v>200</v>
      </c>
      <c r="E131" s="6">
        <v>0.1</v>
      </c>
      <c r="F131" s="6">
        <v>0</v>
      </c>
      <c r="G131" s="6">
        <v>7.2</v>
      </c>
      <c r="H131" s="6">
        <v>29.3</v>
      </c>
      <c r="J131" s="14">
        <f>J132+J133</f>
        <v>11.26</v>
      </c>
      <c r="K131" s="14"/>
      <c r="L131" s="14"/>
      <c r="M131" s="14">
        <f>M132+M133</f>
        <v>11.26</v>
      </c>
    </row>
    <row r="132" spans="1:13" s="9" customFormat="1" ht="12.75">
      <c r="B132" s="8" t="s">
        <v>24</v>
      </c>
      <c r="C132" s="8">
        <v>7</v>
      </c>
      <c r="D132" s="8">
        <v>7</v>
      </c>
      <c r="E132" s="8">
        <v>0</v>
      </c>
      <c r="F132" s="8">
        <v>0</v>
      </c>
      <c r="G132" s="8">
        <v>6.36</v>
      </c>
      <c r="H132" s="8">
        <v>25.4</v>
      </c>
      <c r="I132" s="9">
        <v>80</v>
      </c>
      <c r="J132" s="9">
        <f>I132/1000*C132</f>
        <v>0.56000000000000005</v>
      </c>
      <c r="L132" s="9">
        <v>80</v>
      </c>
      <c r="M132" s="10">
        <f t="shared" ref="M132:M193" si="3">L132/1000*C132</f>
        <v>0.56000000000000005</v>
      </c>
    </row>
    <row r="133" spans="1:13" s="9" customFormat="1" ht="12.75">
      <c r="B133" s="8" t="s">
        <v>95</v>
      </c>
      <c r="C133" s="8">
        <v>21.4</v>
      </c>
      <c r="D133" s="8">
        <v>20</v>
      </c>
      <c r="E133" s="8">
        <v>0.09</v>
      </c>
      <c r="F133" s="8">
        <v>0</v>
      </c>
      <c r="G133" s="8">
        <v>0.87</v>
      </c>
      <c r="H133" s="8">
        <v>3.9</v>
      </c>
      <c r="I133" s="33">
        <v>500</v>
      </c>
      <c r="J133" s="9">
        <f>I133/1000*C133</f>
        <v>10.7</v>
      </c>
      <c r="L133" s="33">
        <v>500</v>
      </c>
      <c r="M133" s="10">
        <f t="shared" si="3"/>
        <v>10.7</v>
      </c>
    </row>
    <row r="134" spans="1:13" s="9" customFormat="1" ht="12.75">
      <c r="B134" s="8" t="s">
        <v>26</v>
      </c>
      <c r="C134" s="8">
        <v>203</v>
      </c>
      <c r="D134" s="8">
        <v>203</v>
      </c>
      <c r="E134" s="8">
        <v>0</v>
      </c>
      <c r="F134" s="8">
        <v>0</v>
      </c>
      <c r="G134" s="8">
        <v>0</v>
      </c>
      <c r="H134" s="8">
        <v>0</v>
      </c>
      <c r="J134" s="9">
        <f>I134/1000*C134</f>
        <v>0</v>
      </c>
      <c r="M134" s="10">
        <f t="shared" si="3"/>
        <v>0</v>
      </c>
    </row>
    <row r="135" spans="1:13" s="6" customFormat="1">
      <c r="A135" s="6" t="s">
        <v>27</v>
      </c>
      <c r="B135" s="6" t="s">
        <v>33</v>
      </c>
      <c r="D135" s="6">
        <v>30</v>
      </c>
      <c r="E135" s="6">
        <v>2</v>
      </c>
      <c r="F135" s="6">
        <v>0.4</v>
      </c>
      <c r="G135" s="6">
        <v>10</v>
      </c>
      <c r="H135" s="6">
        <v>51.2</v>
      </c>
      <c r="I135" s="9">
        <v>41</v>
      </c>
      <c r="J135" s="6">
        <f>I135/600*D135</f>
        <v>2.0499999999999998</v>
      </c>
      <c r="L135" s="6">
        <v>60</v>
      </c>
      <c r="M135" s="6">
        <f>L135/1000*D135</f>
        <v>1.7999999999999998</v>
      </c>
    </row>
    <row r="136" spans="1:13" s="6" customFormat="1">
      <c r="A136" s="6" t="s">
        <v>27</v>
      </c>
      <c r="B136" s="6" t="s">
        <v>32</v>
      </c>
      <c r="D136" s="6">
        <v>60</v>
      </c>
      <c r="E136" s="6">
        <v>4.5999999999999996</v>
      </c>
      <c r="F136" s="6">
        <v>0.5</v>
      </c>
      <c r="G136" s="6">
        <v>29.5</v>
      </c>
      <c r="H136" s="6">
        <v>140.6</v>
      </c>
      <c r="I136" s="9">
        <v>41</v>
      </c>
      <c r="J136" s="6">
        <f>I136/600*D136</f>
        <v>4.0999999999999996</v>
      </c>
      <c r="L136" s="6">
        <v>58</v>
      </c>
      <c r="M136" s="6">
        <f>L136/1000*D136</f>
        <v>3.48</v>
      </c>
    </row>
    <row r="137" spans="1:13" s="6" customFormat="1">
      <c r="B137" s="20" t="s">
        <v>65</v>
      </c>
      <c r="C137" s="20"/>
      <c r="D137" s="20">
        <f>D95+D97+D111+D116+D126+D131+D135+D136</f>
        <v>820</v>
      </c>
      <c r="E137" s="20">
        <f>E95+E97+E111+E116+E126+E131+E135+E136</f>
        <v>29.700000000000003</v>
      </c>
      <c r="F137" s="20">
        <f>F95+F97+F111+F116+F126+F131+F135+F136</f>
        <v>17.199999999999996</v>
      </c>
      <c r="G137" s="20">
        <f>G95+G97+G111+G116+G126+G131+G135+G136</f>
        <v>107.3</v>
      </c>
      <c r="H137" s="20">
        <f>H95+H97+H111+H116+H126+H131+H135+H136</f>
        <v>702.40000000000009</v>
      </c>
      <c r="J137" s="21">
        <f>J95+J97+J111+J116+J126+J131+J135+J136</f>
        <v>88.10949555555554</v>
      </c>
      <c r="K137" s="28"/>
      <c r="L137" s="28"/>
      <c r="M137" s="21">
        <f>M95+M97+M111+M116+M126+M131+M135+M136</f>
        <v>89.441973202614392</v>
      </c>
    </row>
    <row r="138" spans="1:13" s="6" customFormat="1">
      <c r="B138" s="23" t="s">
        <v>66</v>
      </c>
      <c r="C138" s="23"/>
      <c r="D138" s="23">
        <f>D93+D137</f>
        <v>1370</v>
      </c>
      <c r="E138" s="23">
        <f>E93+E137</f>
        <v>55.400000000000006</v>
      </c>
      <c r="F138" s="23">
        <f>F93+F137</f>
        <v>32.299999999999997</v>
      </c>
      <c r="G138" s="23">
        <f>G93+G137</f>
        <v>166.5</v>
      </c>
      <c r="H138" s="23">
        <f>H93+H137</f>
        <v>1178</v>
      </c>
      <c r="J138" s="29">
        <f>J93+J137</f>
        <v>159.23690666666667</v>
      </c>
      <c r="K138" s="28"/>
      <c r="L138" s="28"/>
      <c r="M138" s="29">
        <f>M93+M137</f>
        <v>158.74022026143791</v>
      </c>
    </row>
    <row r="139" spans="1:13" s="6" customFormat="1">
      <c r="B139" s="6" t="s">
        <v>96</v>
      </c>
      <c r="J139" s="9">
        <f>I139/1000*C139</f>
        <v>0</v>
      </c>
      <c r="M139" s="10">
        <f t="shared" si="3"/>
        <v>0</v>
      </c>
    </row>
    <row r="140" spans="1:13" s="6" customFormat="1">
      <c r="B140" s="6" t="s">
        <v>15</v>
      </c>
      <c r="J140" s="9">
        <f>I140/1000*C140</f>
        <v>0</v>
      </c>
      <c r="M140" s="10">
        <f t="shared" si="3"/>
        <v>0</v>
      </c>
    </row>
    <row r="141" spans="1:13" s="6" customFormat="1">
      <c r="A141" s="6" t="s">
        <v>97</v>
      </c>
      <c r="B141" s="6" t="s">
        <v>98</v>
      </c>
      <c r="D141" s="6">
        <v>20</v>
      </c>
      <c r="E141" s="6">
        <v>0.6</v>
      </c>
      <c r="F141" s="6">
        <v>0</v>
      </c>
      <c r="G141" s="6">
        <v>1.2</v>
      </c>
      <c r="H141" s="6">
        <v>7.4</v>
      </c>
      <c r="J141" s="6">
        <v>3.875</v>
      </c>
      <c r="M141" s="6">
        <v>3.875</v>
      </c>
    </row>
    <row r="142" spans="1:13" s="8" customFormat="1" ht="12.75">
      <c r="B142" s="8" t="s">
        <v>99</v>
      </c>
      <c r="C142" s="8">
        <v>31</v>
      </c>
      <c r="D142" s="8">
        <v>20</v>
      </c>
      <c r="E142" s="8">
        <v>0.6</v>
      </c>
      <c r="F142" s="8">
        <v>0</v>
      </c>
      <c r="G142" s="8">
        <v>1.2</v>
      </c>
      <c r="H142" s="8">
        <v>7.4</v>
      </c>
      <c r="I142" s="8">
        <v>50</v>
      </c>
      <c r="J142" s="9">
        <f>I142/400*C142</f>
        <v>3.875</v>
      </c>
      <c r="L142" s="9"/>
      <c r="M142" s="10">
        <f t="shared" si="3"/>
        <v>0</v>
      </c>
    </row>
    <row r="143" spans="1:13" s="6" customFormat="1">
      <c r="A143" s="6" t="s">
        <v>100</v>
      </c>
      <c r="B143" s="6" t="s">
        <v>101</v>
      </c>
      <c r="D143" s="6">
        <v>150</v>
      </c>
      <c r="E143" s="6">
        <v>12.7</v>
      </c>
      <c r="F143" s="6">
        <v>18</v>
      </c>
      <c r="G143" s="6">
        <v>3.2</v>
      </c>
      <c r="H143" s="6">
        <v>225.5</v>
      </c>
      <c r="J143" s="11">
        <f>J144+J145+J146+J147</f>
        <v>29.206744444444443</v>
      </c>
      <c r="K143" s="11"/>
      <c r="L143" s="11"/>
      <c r="M143" s="11">
        <f>M144+M145+M146+M147</f>
        <v>29.529416666666666</v>
      </c>
    </row>
    <row r="144" spans="1:13" s="9" customFormat="1" ht="12.75">
      <c r="B144" s="8" t="s">
        <v>89</v>
      </c>
      <c r="C144" s="8">
        <v>101.6</v>
      </c>
      <c r="D144" s="8">
        <v>92.3</v>
      </c>
      <c r="E144" s="8">
        <v>11</v>
      </c>
      <c r="F144" s="8">
        <v>9.4</v>
      </c>
      <c r="G144" s="8">
        <v>0.6</v>
      </c>
      <c r="H144" s="8">
        <v>130.5</v>
      </c>
      <c r="I144" s="9">
        <v>9</v>
      </c>
      <c r="J144" s="9">
        <f>I144/60*C144</f>
        <v>15.239999999999998</v>
      </c>
      <c r="L144" s="9">
        <v>9</v>
      </c>
      <c r="M144" s="10">
        <f>L144/60*C144</f>
        <v>15.239999999999998</v>
      </c>
    </row>
    <row r="145" spans="1:13" s="9" customFormat="1" ht="12.75">
      <c r="B145" s="8" t="s">
        <v>22</v>
      </c>
      <c r="C145" s="8">
        <v>57.7</v>
      </c>
      <c r="D145" s="8">
        <v>57.7</v>
      </c>
      <c r="E145" s="8">
        <v>1.6</v>
      </c>
      <c r="F145" s="8">
        <v>1.3</v>
      </c>
      <c r="G145" s="8">
        <v>2.6</v>
      </c>
      <c r="H145" s="8">
        <v>27.8</v>
      </c>
      <c r="I145" s="9">
        <v>80</v>
      </c>
      <c r="J145" s="9">
        <f>I145/1000*C145</f>
        <v>4.6160000000000005</v>
      </c>
      <c r="L145" s="9">
        <v>80</v>
      </c>
      <c r="M145" s="10">
        <f t="shared" si="3"/>
        <v>4.6160000000000005</v>
      </c>
    </row>
    <row r="146" spans="1:13" s="9" customFormat="1" ht="12.75">
      <c r="B146" s="8" t="s">
        <v>23</v>
      </c>
      <c r="C146" s="8">
        <v>11.6</v>
      </c>
      <c r="D146" s="8">
        <v>11.55</v>
      </c>
      <c r="E146" s="8">
        <v>0.1</v>
      </c>
      <c r="F146" s="8">
        <v>7.4</v>
      </c>
      <c r="G146" s="8">
        <v>0.2</v>
      </c>
      <c r="H146" s="8">
        <v>67.099999999999994</v>
      </c>
      <c r="I146" s="9">
        <v>145</v>
      </c>
      <c r="J146" s="9">
        <f>I146/180*C146</f>
        <v>9.344444444444445</v>
      </c>
      <c r="L146" s="9">
        <v>150</v>
      </c>
      <c r="M146" s="10">
        <f>L146/180*C146</f>
        <v>9.6666666666666661</v>
      </c>
    </row>
    <row r="147" spans="1:13" s="9" customFormat="1" ht="12.75">
      <c r="B147" s="8" t="s">
        <v>25</v>
      </c>
      <c r="C147" s="17">
        <v>0.45</v>
      </c>
      <c r="D147" s="17">
        <v>0.45</v>
      </c>
      <c r="E147" s="8">
        <v>0</v>
      </c>
      <c r="F147" s="8">
        <v>0</v>
      </c>
      <c r="G147" s="8">
        <v>0</v>
      </c>
      <c r="H147" s="8">
        <v>0</v>
      </c>
      <c r="I147" s="9">
        <v>14</v>
      </c>
      <c r="J147" s="12">
        <f>I147/1000*C147</f>
        <v>6.3E-3</v>
      </c>
      <c r="L147" s="9">
        <v>15</v>
      </c>
      <c r="M147" s="10">
        <f t="shared" si="3"/>
        <v>6.7499999999999999E-3</v>
      </c>
    </row>
    <row r="148" spans="1:13" s="6" customFormat="1">
      <c r="A148" s="6" t="s">
        <v>27</v>
      </c>
      <c r="B148" s="6" t="s">
        <v>102</v>
      </c>
      <c r="D148" s="6">
        <v>120</v>
      </c>
      <c r="E148" s="6">
        <v>0.5</v>
      </c>
      <c r="F148" s="6">
        <v>0.5</v>
      </c>
      <c r="G148" s="6">
        <v>11.8</v>
      </c>
      <c r="H148" s="6">
        <v>53.3</v>
      </c>
      <c r="I148" s="9">
        <v>130</v>
      </c>
      <c r="J148" s="6">
        <f>I148/1000*D148</f>
        <v>15.600000000000001</v>
      </c>
      <c r="L148" s="9">
        <v>130</v>
      </c>
      <c r="M148" s="6">
        <f>L148/1000*D148</f>
        <v>15.600000000000001</v>
      </c>
    </row>
    <row r="149" spans="1:13" s="6" customFormat="1">
      <c r="A149" s="6" t="s">
        <v>103</v>
      </c>
      <c r="B149" s="6" t="s">
        <v>104</v>
      </c>
      <c r="D149" s="6">
        <v>200</v>
      </c>
      <c r="E149" s="6">
        <v>1.6</v>
      </c>
      <c r="F149" s="6">
        <v>1.1000000000000001</v>
      </c>
      <c r="G149" s="6">
        <v>8.6</v>
      </c>
      <c r="H149" s="6">
        <v>50.9</v>
      </c>
      <c r="J149" s="11">
        <f>J150+J151+J152</f>
        <v>5.2100000000000009</v>
      </c>
      <c r="K149" s="11"/>
      <c r="L149" s="11"/>
      <c r="M149" s="11">
        <f>M150+M151+M152</f>
        <v>5.26</v>
      </c>
    </row>
    <row r="150" spans="1:13" s="9" customFormat="1" ht="12.75">
      <c r="B150" s="8" t="s">
        <v>22</v>
      </c>
      <c r="C150" s="8">
        <v>50</v>
      </c>
      <c r="D150" s="8">
        <v>50</v>
      </c>
      <c r="E150" s="8">
        <v>1.4</v>
      </c>
      <c r="F150" s="8">
        <v>1.1000000000000001</v>
      </c>
      <c r="G150" s="8">
        <v>2.2000000000000002</v>
      </c>
      <c r="H150" s="8">
        <v>24.1</v>
      </c>
      <c r="I150" s="9">
        <v>80</v>
      </c>
      <c r="J150" s="9">
        <f>I150/1000*C150</f>
        <v>4</v>
      </c>
      <c r="L150" s="9">
        <v>80</v>
      </c>
      <c r="M150" s="10">
        <f t="shared" si="3"/>
        <v>4</v>
      </c>
    </row>
    <row r="151" spans="1:13" s="9" customFormat="1" ht="12.75">
      <c r="B151" s="8" t="s">
        <v>31</v>
      </c>
      <c r="C151" s="8">
        <v>1</v>
      </c>
      <c r="D151" s="8">
        <v>1</v>
      </c>
      <c r="E151" s="8">
        <v>0.2</v>
      </c>
      <c r="F151" s="8">
        <v>0</v>
      </c>
      <c r="G151" s="8">
        <v>0.1</v>
      </c>
      <c r="H151" s="8">
        <v>1.4</v>
      </c>
      <c r="I151" s="9">
        <v>65</v>
      </c>
      <c r="J151" s="9">
        <f>I151/100*C151</f>
        <v>0.65</v>
      </c>
      <c r="L151" s="9">
        <v>70</v>
      </c>
      <c r="M151" s="10">
        <f>L151/100*C151</f>
        <v>0.7</v>
      </c>
    </row>
    <row r="152" spans="1:13" s="9" customFormat="1" ht="12.75">
      <c r="B152" s="8" t="s">
        <v>24</v>
      </c>
      <c r="C152" s="8">
        <v>7</v>
      </c>
      <c r="D152" s="8">
        <v>7</v>
      </c>
      <c r="E152" s="8">
        <v>0</v>
      </c>
      <c r="F152" s="8">
        <v>0</v>
      </c>
      <c r="G152" s="8">
        <v>6.4</v>
      </c>
      <c r="H152" s="8">
        <v>25.4</v>
      </c>
      <c r="I152" s="9">
        <v>80</v>
      </c>
      <c r="J152" s="9">
        <f>I152/1000*C152</f>
        <v>0.56000000000000005</v>
      </c>
      <c r="L152" s="9">
        <v>80</v>
      </c>
      <c r="M152" s="10">
        <f t="shared" si="3"/>
        <v>0.56000000000000005</v>
      </c>
    </row>
    <row r="153" spans="1:13" s="9" customFormat="1" ht="12.75">
      <c r="B153" s="8" t="s">
        <v>26</v>
      </c>
      <c r="C153" s="8">
        <v>150</v>
      </c>
      <c r="D153" s="8">
        <v>150</v>
      </c>
      <c r="E153" s="8">
        <v>0</v>
      </c>
      <c r="F153" s="8">
        <v>0</v>
      </c>
      <c r="G153" s="8">
        <v>0</v>
      </c>
      <c r="H153" s="8">
        <v>0</v>
      </c>
      <c r="J153" s="9">
        <f>I153/1000*C153</f>
        <v>0</v>
      </c>
      <c r="M153" s="10">
        <f t="shared" si="3"/>
        <v>0</v>
      </c>
    </row>
    <row r="154" spans="1:13" s="6" customFormat="1">
      <c r="A154" s="6" t="s">
        <v>27</v>
      </c>
      <c r="B154" s="6" t="s">
        <v>33</v>
      </c>
      <c r="D154" s="6">
        <v>25</v>
      </c>
      <c r="E154" s="6">
        <v>1.7</v>
      </c>
      <c r="F154" s="6">
        <v>0.3</v>
      </c>
      <c r="G154" s="6">
        <v>8.4</v>
      </c>
      <c r="H154" s="6">
        <v>42.7</v>
      </c>
      <c r="I154" s="9">
        <v>41</v>
      </c>
      <c r="J154" s="6">
        <f>I154/600*D154</f>
        <v>1.7083333333333333</v>
      </c>
      <c r="L154" s="9">
        <v>60</v>
      </c>
      <c r="M154" s="7">
        <f>L154/1000*D154</f>
        <v>1.5</v>
      </c>
    </row>
    <row r="155" spans="1:13" s="6" customFormat="1">
      <c r="A155" s="6" t="s">
        <v>27</v>
      </c>
      <c r="B155" s="6" t="s">
        <v>32</v>
      </c>
      <c r="D155" s="6">
        <v>45</v>
      </c>
      <c r="E155" s="6">
        <v>3.4</v>
      </c>
      <c r="F155" s="6">
        <v>0.4</v>
      </c>
      <c r="G155" s="6">
        <v>22.1</v>
      </c>
      <c r="H155" s="6">
        <v>105.5</v>
      </c>
      <c r="I155" s="9">
        <v>41</v>
      </c>
      <c r="J155" s="6">
        <f>I155/600*D155</f>
        <v>3.0749999999999997</v>
      </c>
      <c r="L155" s="9">
        <v>58</v>
      </c>
      <c r="M155" s="7">
        <f>L155/1000*D155</f>
        <v>2.6100000000000003</v>
      </c>
    </row>
    <row r="156" spans="1:13" s="6" customFormat="1">
      <c r="B156" s="13" t="s">
        <v>34</v>
      </c>
      <c r="C156" s="13"/>
      <c r="D156" s="13">
        <f>D141+D143+D148+D149+D154+D155</f>
        <v>560</v>
      </c>
      <c r="E156" s="13">
        <f>E141+E143+E148+E149+E154+E155</f>
        <v>20.499999999999996</v>
      </c>
      <c r="F156" s="13">
        <f>F141+F143+F148+F149+F154+F155</f>
        <v>20.3</v>
      </c>
      <c r="G156" s="13">
        <f>G141+G143+G148+G149+G154+G155</f>
        <v>55.300000000000004</v>
      </c>
      <c r="H156" s="13">
        <f>H141+H143+H148+H149+H154+H155</f>
        <v>485.29999999999995</v>
      </c>
      <c r="J156" s="15">
        <f>J141+J143+J148+J149+J154+J155</f>
        <v>58.67507777777778</v>
      </c>
      <c r="K156" s="15"/>
      <c r="L156" s="15"/>
      <c r="M156" s="15">
        <f>M141+M143+M148+M149+M154+M155</f>
        <v>58.374416666666662</v>
      </c>
    </row>
    <row r="157" spans="1:13" s="6" customFormat="1">
      <c r="B157" s="6" t="s">
        <v>35</v>
      </c>
      <c r="J157" s="9">
        <f>I157/1000*C157</f>
        <v>0</v>
      </c>
      <c r="M157" s="10">
        <f t="shared" si="3"/>
        <v>0</v>
      </c>
    </row>
    <row r="158" spans="1:13" s="6" customFormat="1">
      <c r="A158" s="6" t="s">
        <v>159</v>
      </c>
      <c r="B158" s="6" t="s">
        <v>160</v>
      </c>
      <c r="D158" s="6">
        <v>60</v>
      </c>
      <c r="E158" s="6">
        <v>0.4</v>
      </c>
      <c r="F158" s="6">
        <v>0</v>
      </c>
      <c r="G158" s="6">
        <v>1.1000000000000001</v>
      </c>
      <c r="H158" s="6">
        <v>6.3</v>
      </c>
      <c r="J158" s="6">
        <v>15.593999999999999</v>
      </c>
      <c r="M158" s="7">
        <v>15.593999999999999</v>
      </c>
    </row>
    <row r="159" spans="1:13" s="8" customFormat="1" ht="12.75">
      <c r="B159" s="8" t="s">
        <v>105</v>
      </c>
      <c r="C159" s="8">
        <v>67.8</v>
      </c>
      <c r="D159" s="8">
        <v>60</v>
      </c>
      <c r="E159" s="8">
        <v>0.8</v>
      </c>
      <c r="F159" s="8">
        <v>0.1</v>
      </c>
      <c r="G159" s="8">
        <v>2.9</v>
      </c>
      <c r="H159" s="8">
        <v>15.4</v>
      </c>
      <c r="I159" s="41">
        <v>230</v>
      </c>
      <c r="J159" s="9">
        <f>I159/1000*C159</f>
        <v>15.593999999999999</v>
      </c>
      <c r="K159" s="9"/>
      <c r="L159" s="9">
        <v>230</v>
      </c>
      <c r="M159" s="9">
        <f>L159/1000*C159</f>
        <v>15.593999999999999</v>
      </c>
    </row>
    <row r="160" spans="1:13" s="6" customFormat="1">
      <c r="A160" s="6" t="s">
        <v>106</v>
      </c>
      <c r="B160" s="6" t="s">
        <v>107</v>
      </c>
      <c r="D160" s="6">
        <v>200</v>
      </c>
      <c r="E160" s="6">
        <v>5.2</v>
      </c>
      <c r="F160" s="6">
        <v>2.8</v>
      </c>
      <c r="G160" s="6">
        <v>18.5</v>
      </c>
      <c r="H160" s="6">
        <v>119.6</v>
      </c>
      <c r="J160" s="11">
        <f>J161+J162+J163+J164+J165+J166+J167</f>
        <v>7.8199777777777779</v>
      </c>
      <c r="K160" s="11"/>
      <c r="L160" s="11"/>
      <c r="M160" s="11">
        <f>M161+M162+M163+M164+M165+M166+M167</f>
        <v>8.554277777777779</v>
      </c>
    </row>
    <row r="161" spans="1:13" s="9" customFormat="1" ht="12.75">
      <c r="B161" s="8" t="s">
        <v>41</v>
      </c>
      <c r="C161" s="17">
        <v>108.8</v>
      </c>
      <c r="D161" s="17">
        <v>80</v>
      </c>
      <c r="E161" s="17">
        <v>1.5</v>
      </c>
      <c r="F161" s="17">
        <v>0.27999999999999997</v>
      </c>
      <c r="G161" s="17">
        <v>11.86</v>
      </c>
      <c r="H161" s="17">
        <v>56.02</v>
      </c>
      <c r="I161" s="9">
        <v>55</v>
      </c>
      <c r="J161" s="9">
        <f>I161/1000*C161</f>
        <v>5.984</v>
      </c>
      <c r="L161" s="9">
        <v>60</v>
      </c>
      <c r="M161" s="10">
        <f t="shared" si="3"/>
        <v>6.5279999999999996</v>
      </c>
    </row>
    <row r="162" spans="1:13" s="9" customFormat="1" ht="12.75">
      <c r="B162" s="8" t="s">
        <v>108</v>
      </c>
      <c r="C162" s="17">
        <v>8</v>
      </c>
      <c r="D162" s="17">
        <v>8</v>
      </c>
      <c r="E162" s="17">
        <v>0.82</v>
      </c>
      <c r="F162" s="17">
        <v>0.1</v>
      </c>
      <c r="G162" s="17">
        <v>5.14</v>
      </c>
      <c r="H162" s="17">
        <v>24.66</v>
      </c>
      <c r="I162" s="9">
        <v>58</v>
      </c>
      <c r="J162" s="9">
        <f>I162/1000*C162</f>
        <v>0.46400000000000002</v>
      </c>
      <c r="L162" s="9">
        <v>58</v>
      </c>
      <c r="M162" s="10">
        <f t="shared" si="3"/>
        <v>0.46400000000000002</v>
      </c>
    </row>
    <row r="163" spans="1:13" s="9" customFormat="1" ht="12.75">
      <c r="B163" s="8" t="s">
        <v>44</v>
      </c>
      <c r="C163" s="17">
        <v>10</v>
      </c>
      <c r="D163" s="17">
        <v>8</v>
      </c>
      <c r="E163" s="17">
        <v>0.1</v>
      </c>
      <c r="F163" s="17">
        <v>0</v>
      </c>
      <c r="G163" s="17">
        <v>0.5</v>
      </c>
      <c r="H163" s="17">
        <v>2.46</v>
      </c>
      <c r="I163" s="9">
        <v>55</v>
      </c>
      <c r="J163" s="9">
        <f>I163/1000*C163</f>
        <v>0.55000000000000004</v>
      </c>
      <c r="L163" s="9">
        <v>60</v>
      </c>
      <c r="M163" s="10">
        <f t="shared" si="3"/>
        <v>0.6</v>
      </c>
    </row>
    <row r="164" spans="1:13" s="9" customFormat="1" ht="12.75">
      <c r="B164" s="8" t="s">
        <v>43</v>
      </c>
      <c r="C164" s="17">
        <v>10</v>
      </c>
      <c r="D164" s="17">
        <v>8</v>
      </c>
      <c r="E164" s="17">
        <v>0.1</v>
      </c>
      <c r="F164" s="17">
        <v>0.02</v>
      </c>
      <c r="G164" s="17">
        <v>0.6</v>
      </c>
      <c r="H164" s="17">
        <v>2.94</v>
      </c>
      <c r="I164" s="9">
        <v>50</v>
      </c>
      <c r="J164" s="9">
        <f>I164/1000*C164</f>
        <v>0.5</v>
      </c>
      <c r="L164" s="9">
        <v>60</v>
      </c>
      <c r="M164" s="10">
        <f t="shared" si="3"/>
        <v>0.6</v>
      </c>
    </row>
    <row r="165" spans="1:13" s="9" customFormat="1" ht="12.75">
      <c r="B165" s="8" t="s">
        <v>47</v>
      </c>
      <c r="C165" s="17">
        <v>2</v>
      </c>
      <c r="D165" s="17">
        <v>2</v>
      </c>
      <c r="E165" s="17">
        <v>0</v>
      </c>
      <c r="F165" s="17">
        <v>1.7600000000000002</v>
      </c>
      <c r="G165" s="17">
        <v>0</v>
      </c>
      <c r="H165" s="17">
        <v>15.819999999999999</v>
      </c>
      <c r="I165" s="9">
        <v>125</v>
      </c>
      <c r="J165" s="9">
        <f>I165/900*C165</f>
        <v>0.27777777777777779</v>
      </c>
      <c r="L165" s="9">
        <v>125</v>
      </c>
      <c r="M165" s="10">
        <f>L165/900*C165</f>
        <v>0.27777777777777779</v>
      </c>
    </row>
    <row r="166" spans="1:13" s="9" customFormat="1" ht="12.75">
      <c r="B166" s="8" t="s">
        <v>48</v>
      </c>
      <c r="C166" s="17">
        <v>0.04</v>
      </c>
      <c r="D166" s="17">
        <v>0.04</v>
      </c>
      <c r="E166" s="17">
        <v>0</v>
      </c>
      <c r="F166" s="17">
        <v>0</v>
      </c>
      <c r="G166" s="17">
        <v>0.02</v>
      </c>
      <c r="H166" s="17">
        <v>0.1</v>
      </c>
      <c r="I166" s="9">
        <v>20</v>
      </c>
      <c r="J166" s="9">
        <f>I166/20*C166</f>
        <v>0.04</v>
      </c>
      <c r="L166" s="9">
        <v>20</v>
      </c>
      <c r="M166" s="10">
        <f>L166/10*C166</f>
        <v>0.08</v>
      </c>
    </row>
    <row r="167" spans="1:13" s="9" customFormat="1" ht="12.75">
      <c r="B167" s="8" t="s">
        <v>25</v>
      </c>
      <c r="C167" s="17">
        <v>0.3</v>
      </c>
      <c r="D167" s="17">
        <v>0.3</v>
      </c>
      <c r="E167" s="17">
        <v>0</v>
      </c>
      <c r="F167" s="17">
        <v>0</v>
      </c>
      <c r="G167" s="17">
        <v>0</v>
      </c>
      <c r="H167" s="17">
        <v>0</v>
      </c>
      <c r="I167" s="9">
        <v>14</v>
      </c>
      <c r="J167" s="9">
        <f>I167/1000*C167</f>
        <v>4.1999999999999997E-3</v>
      </c>
      <c r="L167" s="9">
        <v>15</v>
      </c>
      <c r="M167" s="10">
        <f t="shared" si="3"/>
        <v>4.4999999999999997E-3</v>
      </c>
    </row>
    <row r="168" spans="1:13" s="9" customFormat="1" ht="12.75">
      <c r="B168" s="8" t="s">
        <v>109</v>
      </c>
      <c r="C168" s="31">
        <v>140</v>
      </c>
      <c r="D168" s="31">
        <v>140</v>
      </c>
      <c r="E168" s="17">
        <v>2.6399999999999997</v>
      </c>
      <c r="F168" s="17">
        <v>0.62</v>
      </c>
      <c r="G168" s="17">
        <v>0.38</v>
      </c>
      <c r="H168" s="17">
        <v>17.600000000000001</v>
      </c>
      <c r="J168" s="9">
        <f>I168/1000*C168</f>
        <v>0</v>
      </c>
      <c r="M168" s="10">
        <f t="shared" si="3"/>
        <v>0</v>
      </c>
    </row>
    <row r="169" spans="1:13" s="6" customFormat="1">
      <c r="A169" s="6" t="s">
        <v>110</v>
      </c>
      <c r="B169" s="6" t="s">
        <v>111</v>
      </c>
      <c r="D169" s="6">
        <v>150</v>
      </c>
      <c r="E169" s="6">
        <v>4.4000000000000004</v>
      </c>
      <c r="F169" s="6">
        <v>5.3</v>
      </c>
      <c r="G169" s="6">
        <v>30.5</v>
      </c>
      <c r="H169" s="6">
        <v>187.1</v>
      </c>
      <c r="J169" s="6">
        <f>J170+J171+J172</f>
        <v>11.325955555555554</v>
      </c>
      <c r="M169" s="6">
        <f>M170+M171+M172</f>
        <v>11.670833333333334</v>
      </c>
    </row>
    <row r="170" spans="1:13" s="9" customFormat="1" ht="12.75">
      <c r="B170" s="8" t="s">
        <v>112</v>
      </c>
      <c r="C170" s="8">
        <v>66.599999999999994</v>
      </c>
      <c r="D170" s="8">
        <v>66.599999999999994</v>
      </c>
      <c r="E170" s="8">
        <v>5.8</v>
      </c>
      <c r="F170" s="8">
        <v>0.6</v>
      </c>
      <c r="G170" s="8">
        <v>40.5</v>
      </c>
      <c r="H170" s="8">
        <v>191.3</v>
      </c>
      <c r="I170" s="9">
        <v>49</v>
      </c>
      <c r="J170" s="9">
        <f>I170/1000*C170</f>
        <v>3.2633999999999999</v>
      </c>
      <c r="L170" s="9">
        <v>50</v>
      </c>
      <c r="M170" s="10">
        <f t="shared" si="3"/>
        <v>3.33</v>
      </c>
    </row>
    <row r="171" spans="1:13" s="9" customFormat="1" ht="12.75">
      <c r="B171" s="8" t="s">
        <v>23</v>
      </c>
      <c r="C171" s="8">
        <v>10</v>
      </c>
      <c r="D171" s="8">
        <v>10</v>
      </c>
      <c r="E171" s="8">
        <v>0.1</v>
      </c>
      <c r="F171" s="8">
        <v>6.4</v>
      </c>
      <c r="G171" s="8">
        <v>0.1</v>
      </c>
      <c r="H171" s="8">
        <v>58.2</v>
      </c>
      <c r="I171" s="9">
        <v>145</v>
      </c>
      <c r="J171" s="9">
        <f>I171/180*C171</f>
        <v>8.0555555555555554</v>
      </c>
      <c r="L171" s="9">
        <v>150</v>
      </c>
      <c r="M171" s="10">
        <f>L171/180*C171</f>
        <v>8.3333333333333339</v>
      </c>
    </row>
    <row r="172" spans="1:13" s="9" customFormat="1" ht="12.75">
      <c r="B172" s="8" t="s">
        <v>25</v>
      </c>
      <c r="C172" s="8">
        <v>0.5</v>
      </c>
      <c r="D172" s="8">
        <v>0.5</v>
      </c>
      <c r="E172" s="8">
        <v>0</v>
      </c>
      <c r="F172" s="8">
        <v>0</v>
      </c>
      <c r="G172" s="8">
        <v>0</v>
      </c>
      <c r="H172" s="8">
        <v>0</v>
      </c>
      <c r="I172" s="9">
        <v>14</v>
      </c>
      <c r="J172" s="9">
        <f>I172/1000*C172</f>
        <v>7.0000000000000001E-3</v>
      </c>
      <c r="L172" s="9">
        <v>15</v>
      </c>
      <c r="M172" s="10">
        <f t="shared" si="3"/>
        <v>7.4999999999999997E-3</v>
      </c>
    </row>
    <row r="173" spans="1:13" s="9" customFormat="1" ht="12.75">
      <c r="B173" s="8" t="s">
        <v>26</v>
      </c>
      <c r="C173" s="8">
        <v>160</v>
      </c>
      <c r="D173" s="8">
        <v>160</v>
      </c>
      <c r="E173" s="8">
        <v>0</v>
      </c>
      <c r="F173" s="8">
        <v>0</v>
      </c>
      <c r="G173" s="8">
        <v>0</v>
      </c>
      <c r="H173" s="8">
        <v>0</v>
      </c>
      <c r="J173" s="9">
        <f>I173/1000*C173</f>
        <v>0</v>
      </c>
      <c r="M173" s="10">
        <f t="shared" si="3"/>
        <v>0</v>
      </c>
    </row>
    <row r="174" spans="1:13" s="6" customFormat="1">
      <c r="A174" s="6" t="s">
        <v>113</v>
      </c>
      <c r="B174" s="6" t="s">
        <v>114</v>
      </c>
      <c r="D174" s="6">
        <v>90</v>
      </c>
      <c r="E174" s="6">
        <v>15.7</v>
      </c>
      <c r="F174" s="6">
        <v>10.199999999999999</v>
      </c>
      <c r="G174" s="6">
        <v>14</v>
      </c>
      <c r="H174" s="6">
        <v>210.9</v>
      </c>
      <c r="I174" s="14"/>
      <c r="J174" s="26">
        <f>J175+J176+J177+J178+J179+J180</f>
        <v>37.204023333333332</v>
      </c>
      <c r="K174" s="14"/>
      <c r="L174" s="14"/>
      <c r="M174" s="14">
        <f>M175+M176+M177+M178+M179+M180</f>
        <v>37.606010000000005</v>
      </c>
    </row>
    <row r="175" spans="1:13" s="9" customFormat="1" ht="12.75">
      <c r="B175" s="8" t="s">
        <v>115</v>
      </c>
      <c r="C175" s="17">
        <v>74.924999999999997</v>
      </c>
      <c r="D175" s="17">
        <v>72</v>
      </c>
      <c r="E175" s="17">
        <v>12.15</v>
      </c>
      <c r="F175" s="17">
        <v>2.3625000000000003</v>
      </c>
      <c r="G175" s="17">
        <v>3.4875000000000003</v>
      </c>
      <c r="H175" s="17">
        <v>83.475000000000009</v>
      </c>
      <c r="I175" s="27">
        <v>330</v>
      </c>
      <c r="J175" s="33">
        <f>I175/1000*C175</f>
        <v>24.725249999999999</v>
      </c>
      <c r="K175" s="33"/>
      <c r="L175" s="33">
        <v>330</v>
      </c>
      <c r="M175" s="42">
        <f t="shared" si="3"/>
        <v>24.725249999999999</v>
      </c>
    </row>
    <row r="176" spans="1:13" s="9" customFormat="1" ht="12.75">
      <c r="B176" s="8" t="s">
        <v>89</v>
      </c>
      <c r="C176" s="17">
        <v>18</v>
      </c>
      <c r="D176" s="17">
        <v>16.32</v>
      </c>
      <c r="E176" s="17">
        <v>1.9200000000000002</v>
      </c>
      <c r="F176" s="17">
        <v>1.6799999999999997</v>
      </c>
      <c r="G176" s="17">
        <v>0.12000000000000001</v>
      </c>
      <c r="H176" s="17">
        <v>23.04</v>
      </c>
      <c r="I176" s="9">
        <v>9</v>
      </c>
      <c r="J176" s="9">
        <f>I176/60*C176</f>
        <v>2.6999999999999997</v>
      </c>
      <c r="L176" s="9">
        <v>9</v>
      </c>
      <c r="M176" s="10">
        <f>L176/60*C176</f>
        <v>2.6999999999999997</v>
      </c>
    </row>
    <row r="177" spans="1:13" s="9" customFormat="1" ht="12.75">
      <c r="B177" s="8" t="s">
        <v>52</v>
      </c>
      <c r="C177" s="17">
        <v>16.32</v>
      </c>
      <c r="D177" s="17">
        <v>16.32</v>
      </c>
      <c r="E177" s="17">
        <v>1.6799999999999997</v>
      </c>
      <c r="F177" s="17">
        <v>0.24000000000000002</v>
      </c>
      <c r="G177" s="17">
        <v>10.44</v>
      </c>
      <c r="H177" s="17">
        <v>49.8</v>
      </c>
      <c r="I177" s="9">
        <v>45</v>
      </c>
      <c r="J177" s="9">
        <f>I177/1000*C177</f>
        <v>0.73439999999999994</v>
      </c>
      <c r="L177" s="9">
        <v>48</v>
      </c>
      <c r="M177" s="10">
        <f t="shared" si="3"/>
        <v>0.78336000000000006</v>
      </c>
    </row>
    <row r="178" spans="1:13" s="9" customFormat="1" ht="12.75">
      <c r="B178" s="8" t="s">
        <v>44</v>
      </c>
      <c r="C178" s="17">
        <v>13.2</v>
      </c>
      <c r="D178" s="17">
        <v>10.56</v>
      </c>
      <c r="E178" s="17">
        <v>0.12000000000000001</v>
      </c>
      <c r="F178" s="17">
        <v>0</v>
      </c>
      <c r="G178" s="17">
        <v>0.72</v>
      </c>
      <c r="H178" s="17">
        <v>3.24</v>
      </c>
      <c r="I178" s="9">
        <v>55</v>
      </c>
      <c r="J178" s="9">
        <f>I178/1000*C178</f>
        <v>0.72599999999999998</v>
      </c>
      <c r="L178" s="9">
        <v>60</v>
      </c>
      <c r="M178" s="10">
        <f t="shared" si="3"/>
        <v>0.79199999999999993</v>
      </c>
    </row>
    <row r="179" spans="1:13" s="9" customFormat="1" ht="12.75">
      <c r="B179" s="8" t="s">
        <v>23</v>
      </c>
      <c r="C179" s="17">
        <v>10.32</v>
      </c>
      <c r="D179" s="17">
        <v>10.32</v>
      </c>
      <c r="E179" s="17">
        <v>0.12000000000000001</v>
      </c>
      <c r="F179" s="17">
        <v>6.6</v>
      </c>
      <c r="G179" s="17">
        <v>0.12000000000000001</v>
      </c>
      <c r="H179" s="17">
        <v>59.76</v>
      </c>
      <c r="I179" s="9">
        <v>145</v>
      </c>
      <c r="J179" s="9">
        <f>I179/180*C179</f>
        <v>8.3133333333333344</v>
      </c>
      <c r="L179" s="9">
        <v>150</v>
      </c>
      <c r="M179" s="10">
        <f>L179/180*C179</f>
        <v>8.6000000000000014</v>
      </c>
    </row>
    <row r="180" spans="1:13" s="9" customFormat="1" ht="12.75">
      <c r="B180" s="8" t="s">
        <v>25</v>
      </c>
      <c r="C180" s="17">
        <v>0.36</v>
      </c>
      <c r="D180" s="17">
        <v>0.36</v>
      </c>
      <c r="E180" s="17">
        <v>0</v>
      </c>
      <c r="F180" s="17">
        <v>0</v>
      </c>
      <c r="G180" s="17">
        <v>0</v>
      </c>
      <c r="H180" s="17">
        <v>0</v>
      </c>
      <c r="I180" s="9">
        <v>14</v>
      </c>
      <c r="J180" s="9">
        <f>I180/1000*C180</f>
        <v>5.0400000000000002E-3</v>
      </c>
      <c r="L180" s="9">
        <v>15</v>
      </c>
      <c r="M180" s="10">
        <f t="shared" si="3"/>
        <v>5.3999999999999994E-3</v>
      </c>
    </row>
    <row r="181" spans="1:13" s="6" customFormat="1">
      <c r="A181" s="6" t="s">
        <v>116</v>
      </c>
      <c r="B181" s="6" t="s">
        <v>117</v>
      </c>
      <c r="D181" s="6">
        <v>200</v>
      </c>
      <c r="E181" s="6">
        <v>1</v>
      </c>
      <c r="F181" s="6">
        <v>0.1</v>
      </c>
      <c r="G181" s="6">
        <v>15.6</v>
      </c>
      <c r="H181" s="6">
        <v>66.900000000000006</v>
      </c>
      <c r="J181" s="6">
        <f>J182+J183</f>
        <v>11.474</v>
      </c>
      <c r="M181" s="6">
        <f>M182+M183</f>
        <v>8.0499999999999989</v>
      </c>
    </row>
    <row r="182" spans="1:13" s="9" customFormat="1" ht="12.75">
      <c r="B182" s="8" t="s">
        <v>118</v>
      </c>
      <c r="C182" s="8">
        <v>21.4</v>
      </c>
      <c r="D182" s="8">
        <v>20</v>
      </c>
      <c r="E182" s="8">
        <v>1</v>
      </c>
      <c r="F182" s="8">
        <v>0.1</v>
      </c>
      <c r="G182" s="8">
        <v>9.3000000000000007</v>
      </c>
      <c r="H182" s="8">
        <v>41.5</v>
      </c>
      <c r="I182" s="9">
        <v>510</v>
      </c>
      <c r="J182" s="9">
        <f>I182/1000*C182</f>
        <v>10.914</v>
      </c>
      <c r="L182" s="9">
        <v>350</v>
      </c>
      <c r="M182" s="10">
        <f t="shared" si="3"/>
        <v>7.4899999999999993</v>
      </c>
    </row>
    <row r="183" spans="1:13" s="9" customFormat="1" ht="12.75">
      <c r="B183" s="8" t="s">
        <v>24</v>
      </c>
      <c r="C183" s="8">
        <v>7</v>
      </c>
      <c r="D183" s="8">
        <v>7</v>
      </c>
      <c r="E183" s="8">
        <v>0</v>
      </c>
      <c r="F183" s="8">
        <v>0</v>
      </c>
      <c r="G183" s="8">
        <v>6.4</v>
      </c>
      <c r="H183" s="8">
        <v>25.4</v>
      </c>
      <c r="I183" s="9">
        <v>80</v>
      </c>
      <c r="J183" s="9">
        <f>I183/1000*C183</f>
        <v>0.56000000000000005</v>
      </c>
      <c r="L183" s="9">
        <v>80</v>
      </c>
      <c r="M183" s="10">
        <f t="shared" si="3"/>
        <v>0.56000000000000005</v>
      </c>
    </row>
    <row r="184" spans="1:13" s="9" customFormat="1" ht="12.75">
      <c r="B184" s="8" t="s">
        <v>26</v>
      </c>
      <c r="C184" s="8">
        <v>202</v>
      </c>
      <c r="D184" s="8">
        <v>202</v>
      </c>
      <c r="E184" s="8">
        <v>0</v>
      </c>
      <c r="F184" s="8">
        <v>0</v>
      </c>
      <c r="G184" s="8">
        <v>0</v>
      </c>
      <c r="H184" s="8">
        <v>0</v>
      </c>
      <c r="J184" s="9">
        <f>I184/1000*C184</f>
        <v>0</v>
      </c>
      <c r="M184" s="10">
        <f t="shared" si="3"/>
        <v>0</v>
      </c>
    </row>
    <row r="185" spans="1:13" s="6" customFormat="1">
      <c r="A185" s="6" t="s">
        <v>27</v>
      </c>
      <c r="B185" s="6" t="s">
        <v>32</v>
      </c>
      <c r="D185" s="6">
        <v>60</v>
      </c>
      <c r="E185" s="6">
        <v>4.5999999999999996</v>
      </c>
      <c r="F185" s="6">
        <v>0.5</v>
      </c>
      <c r="G185" s="6">
        <v>29.5</v>
      </c>
      <c r="H185" s="6">
        <v>140.6</v>
      </c>
      <c r="I185" s="9">
        <v>41</v>
      </c>
      <c r="J185" s="6">
        <f>I185/600*D185</f>
        <v>4.0999999999999996</v>
      </c>
      <c r="L185" s="6">
        <v>58</v>
      </c>
      <c r="M185" s="6">
        <f>L185/1000*D185</f>
        <v>3.48</v>
      </c>
    </row>
    <row r="186" spans="1:13" s="6" customFormat="1">
      <c r="A186" s="6" t="s">
        <v>27</v>
      </c>
      <c r="B186" s="6" t="s">
        <v>33</v>
      </c>
      <c r="D186" s="6">
        <v>30</v>
      </c>
      <c r="E186" s="6">
        <v>2</v>
      </c>
      <c r="F186" s="6">
        <v>0.4</v>
      </c>
      <c r="G186" s="6">
        <v>10</v>
      </c>
      <c r="H186" s="6">
        <v>51.2</v>
      </c>
      <c r="I186" s="9">
        <v>41</v>
      </c>
      <c r="J186" s="6">
        <f>I186/600*D186</f>
        <v>2.0499999999999998</v>
      </c>
      <c r="L186" s="6">
        <v>60</v>
      </c>
      <c r="M186" s="6">
        <f>L186/1000*D186</f>
        <v>1.7999999999999998</v>
      </c>
    </row>
    <row r="187" spans="1:13" s="6" customFormat="1">
      <c r="B187" s="20" t="s">
        <v>65</v>
      </c>
      <c r="C187" s="20"/>
      <c r="D187" s="20">
        <f>D158+D160+D169+D174+D181+D185+D186</f>
        <v>790</v>
      </c>
      <c r="E187" s="20">
        <f>E158+E160+E169+E174+E181+E185+E186</f>
        <v>33.299999999999997</v>
      </c>
      <c r="F187" s="20">
        <f>F158+F160+F169+F174+F181+F185+F186</f>
        <v>19.299999999999997</v>
      </c>
      <c r="G187" s="20">
        <f>G158+G160+G169+G174+G181+G185+G186</f>
        <v>119.19999999999999</v>
      </c>
      <c r="H187" s="20">
        <f>H158+H160+H169+H174+H181+H185+H186</f>
        <v>782.6</v>
      </c>
      <c r="I187" s="9"/>
      <c r="J187" s="21">
        <f>J158+J160+J169+J174+J181+J185+J186</f>
        <v>89.56795666666666</v>
      </c>
      <c r="K187" s="28"/>
      <c r="L187" s="28"/>
      <c r="M187" s="21">
        <f>M158+M160+M169+M174+M181+M185+M186</f>
        <v>86.755121111111109</v>
      </c>
    </row>
    <row r="188" spans="1:13" s="6" customFormat="1">
      <c r="B188" s="23" t="s">
        <v>66</v>
      </c>
      <c r="C188" s="23"/>
      <c r="D188" s="23">
        <f>D156+D187</f>
        <v>1350</v>
      </c>
      <c r="E188" s="23">
        <f>E156+E187</f>
        <v>53.8</v>
      </c>
      <c r="F188" s="23">
        <f>F156+F187</f>
        <v>39.599999999999994</v>
      </c>
      <c r="G188" s="23">
        <f>G156+G187</f>
        <v>174.5</v>
      </c>
      <c r="H188" s="23">
        <f>H156+H187</f>
        <v>1267.9000000000001</v>
      </c>
      <c r="J188" s="29">
        <f>J156+J187</f>
        <v>148.24303444444445</v>
      </c>
      <c r="K188" s="28"/>
      <c r="L188" s="28"/>
      <c r="M188" s="29">
        <f>M156+M187</f>
        <v>145.12953777777778</v>
      </c>
    </row>
    <row r="189" spans="1:13" s="6" customFormat="1">
      <c r="B189" s="6" t="s">
        <v>119</v>
      </c>
      <c r="J189" s="9">
        <f>I189/1000*C189</f>
        <v>0</v>
      </c>
      <c r="M189" s="10">
        <f t="shared" si="3"/>
        <v>0</v>
      </c>
    </row>
    <row r="190" spans="1:13" s="6" customFormat="1">
      <c r="B190" s="6" t="s">
        <v>15</v>
      </c>
      <c r="J190" s="9">
        <f>I190/1000*C190</f>
        <v>0</v>
      </c>
      <c r="M190" s="10">
        <f t="shared" si="3"/>
        <v>0</v>
      </c>
    </row>
    <row r="191" spans="1:13" s="6" customFormat="1">
      <c r="A191" s="6" t="s">
        <v>120</v>
      </c>
      <c r="B191" s="6" t="s">
        <v>121</v>
      </c>
      <c r="D191" s="6">
        <v>100</v>
      </c>
      <c r="E191" s="6">
        <v>3.6</v>
      </c>
      <c r="F191" s="6">
        <v>4.7</v>
      </c>
      <c r="G191" s="6">
        <v>17</v>
      </c>
      <c r="H191" s="6">
        <v>124.5</v>
      </c>
      <c r="J191" s="6">
        <f>J192+J193+J194+J195+J196</f>
        <v>12.738370370370371</v>
      </c>
      <c r="K191" s="9"/>
      <c r="L191" s="9"/>
      <c r="M191" s="6">
        <f>M192+M193+M194+M195+M196</f>
        <v>12.924222222222221</v>
      </c>
    </row>
    <row r="192" spans="1:13" s="9" customFormat="1" ht="12.75">
      <c r="B192" s="8" t="s">
        <v>122</v>
      </c>
      <c r="C192" s="17">
        <v>29.6</v>
      </c>
      <c r="D192" s="17">
        <v>29.6</v>
      </c>
      <c r="E192" s="17">
        <v>2.8000000000000003</v>
      </c>
      <c r="F192" s="17">
        <v>0.33333333333333331</v>
      </c>
      <c r="G192" s="17">
        <v>17.600000000000001</v>
      </c>
      <c r="H192" s="17">
        <v>84.666666666666671</v>
      </c>
      <c r="I192" s="9">
        <v>45</v>
      </c>
      <c r="J192" s="9">
        <f t="shared" ref="J192:J255" si="4">I192/1000*C192</f>
        <v>1.3320000000000001</v>
      </c>
      <c r="L192" s="9">
        <v>45</v>
      </c>
      <c r="M192" s="10">
        <f t="shared" si="3"/>
        <v>1.3320000000000001</v>
      </c>
    </row>
    <row r="193" spans="1:13" s="9" customFormat="1" ht="12.75">
      <c r="B193" s="8" t="s">
        <v>22</v>
      </c>
      <c r="C193" s="17">
        <v>73.333333333333329</v>
      </c>
      <c r="D193" s="17">
        <v>73.333333333333329</v>
      </c>
      <c r="E193" s="17">
        <v>2</v>
      </c>
      <c r="F193" s="17">
        <v>1.6</v>
      </c>
      <c r="G193" s="17">
        <v>3.2</v>
      </c>
      <c r="H193" s="17">
        <v>35.333333333333329</v>
      </c>
      <c r="I193" s="9">
        <v>80</v>
      </c>
      <c r="J193" s="9">
        <f>I193/1000*C193</f>
        <v>5.8666666666666663</v>
      </c>
      <c r="L193" s="9">
        <v>80</v>
      </c>
      <c r="M193" s="10">
        <f t="shared" si="3"/>
        <v>5.8666666666666663</v>
      </c>
    </row>
    <row r="194" spans="1:13" s="9" customFormat="1" ht="12.75">
      <c r="B194" s="8" t="s">
        <v>23</v>
      </c>
      <c r="C194" s="17">
        <v>6.6666666666666661</v>
      </c>
      <c r="D194" s="17">
        <v>6.6666666666666661</v>
      </c>
      <c r="E194" s="17">
        <v>6.6666666666666666E-2</v>
      </c>
      <c r="F194" s="17">
        <v>4.2666666666666666</v>
      </c>
      <c r="G194" s="17">
        <v>6.6666666666666666E-2</v>
      </c>
      <c r="H194" s="17">
        <v>38.800000000000004</v>
      </c>
      <c r="I194" s="9">
        <v>145</v>
      </c>
      <c r="J194" s="9">
        <f>I194/180*C194</f>
        <v>5.3703703703703702</v>
      </c>
      <c r="L194" s="9">
        <v>150</v>
      </c>
      <c r="M194" s="10">
        <f>L194/180*C194</f>
        <v>5.5555555555555554</v>
      </c>
    </row>
    <row r="195" spans="1:13" s="9" customFormat="1" ht="12.75">
      <c r="B195" s="8" t="s">
        <v>24</v>
      </c>
      <c r="C195" s="17">
        <v>2</v>
      </c>
      <c r="D195" s="17">
        <v>2</v>
      </c>
      <c r="E195" s="17">
        <v>0</v>
      </c>
      <c r="F195" s="17">
        <v>0</v>
      </c>
      <c r="G195" s="17">
        <v>1.8000000000000003</v>
      </c>
      <c r="H195" s="17">
        <v>7.2666666666666666</v>
      </c>
      <c r="I195" s="9">
        <v>80</v>
      </c>
      <c r="J195" s="9">
        <f t="shared" si="4"/>
        <v>0.16</v>
      </c>
      <c r="L195" s="9">
        <v>80</v>
      </c>
      <c r="M195" s="10">
        <f t="shared" ref="M195:M256" si="5">L195/1000*C195</f>
        <v>0.16</v>
      </c>
    </row>
    <row r="196" spans="1:13" s="9" customFormat="1" ht="12.75">
      <c r="B196" s="8" t="s">
        <v>25</v>
      </c>
      <c r="C196" s="17">
        <v>0.66666666666666663</v>
      </c>
      <c r="D196" s="17">
        <v>0.66666666666666663</v>
      </c>
      <c r="E196" s="17">
        <v>0</v>
      </c>
      <c r="F196" s="17">
        <v>0</v>
      </c>
      <c r="G196" s="17">
        <v>0</v>
      </c>
      <c r="H196" s="17">
        <v>0</v>
      </c>
      <c r="I196" s="9">
        <v>14</v>
      </c>
      <c r="J196" s="9">
        <f t="shared" si="4"/>
        <v>9.3333333333333324E-3</v>
      </c>
      <c r="L196" s="9">
        <v>15</v>
      </c>
      <c r="M196" s="10">
        <f t="shared" si="5"/>
        <v>9.9999999999999985E-3</v>
      </c>
    </row>
    <row r="197" spans="1:13" s="9" customFormat="1" ht="12.75">
      <c r="B197" s="8" t="s">
        <v>26</v>
      </c>
      <c r="C197" s="31">
        <v>36</v>
      </c>
      <c r="D197" s="31">
        <v>36</v>
      </c>
      <c r="E197" s="17">
        <v>0</v>
      </c>
      <c r="F197" s="17">
        <v>0</v>
      </c>
      <c r="G197" s="17">
        <v>0</v>
      </c>
      <c r="H197" s="17">
        <v>0</v>
      </c>
      <c r="J197" s="9">
        <f t="shared" si="4"/>
        <v>0</v>
      </c>
      <c r="M197" s="10">
        <f t="shared" si="5"/>
        <v>0</v>
      </c>
    </row>
    <row r="198" spans="1:13" s="6" customFormat="1">
      <c r="A198" s="6" t="s">
        <v>123</v>
      </c>
      <c r="B198" s="6" t="s">
        <v>124</v>
      </c>
      <c r="D198" s="6">
        <v>75</v>
      </c>
      <c r="E198" s="6">
        <v>14.8</v>
      </c>
      <c r="F198" s="6">
        <v>5.3</v>
      </c>
      <c r="G198" s="6">
        <v>10.8</v>
      </c>
      <c r="H198" s="6">
        <v>150.6</v>
      </c>
      <c r="J198" s="6">
        <f>J199+J200+J201+J202+J203+J204+J205+J206+J207</f>
        <v>32.025577777777777</v>
      </c>
      <c r="K198" s="9"/>
      <c r="L198" s="9"/>
      <c r="M198" s="6">
        <f>M199+M200+M201+M202+M203+M204+M205+M206+M207</f>
        <v>29.89447058823529</v>
      </c>
    </row>
    <row r="199" spans="1:13" s="9" customFormat="1" ht="12.75">
      <c r="B199" s="8" t="s">
        <v>125</v>
      </c>
      <c r="C199" s="17">
        <v>69.75</v>
      </c>
      <c r="D199" s="17">
        <v>69.75</v>
      </c>
      <c r="E199" s="17">
        <v>13.75</v>
      </c>
      <c r="F199" s="17">
        <v>3.05</v>
      </c>
      <c r="G199" s="17">
        <v>1.9</v>
      </c>
      <c r="H199" s="17">
        <v>90.3</v>
      </c>
      <c r="I199" s="9">
        <v>78</v>
      </c>
      <c r="J199" s="9">
        <f>I199/200*C199</f>
        <v>27.202500000000001</v>
      </c>
      <c r="L199" s="9">
        <v>350</v>
      </c>
      <c r="M199" s="10">
        <f t="shared" si="5"/>
        <v>24.412499999999998</v>
      </c>
    </row>
    <row r="200" spans="1:13" s="9" customFormat="1" ht="12.75">
      <c r="B200" s="8" t="s">
        <v>126</v>
      </c>
      <c r="C200" s="17">
        <v>4.8499999999999996</v>
      </c>
      <c r="D200" s="17">
        <v>4.8499999999999996</v>
      </c>
      <c r="E200" s="17">
        <v>0.47</v>
      </c>
      <c r="F200" s="17">
        <v>0.05</v>
      </c>
      <c r="G200" s="17">
        <v>3.1</v>
      </c>
      <c r="H200" s="17">
        <v>14.7</v>
      </c>
      <c r="I200" s="9">
        <v>50</v>
      </c>
      <c r="J200" s="9">
        <f t="shared" si="4"/>
        <v>0.24249999999999999</v>
      </c>
      <c r="L200" s="9">
        <v>50</v>
      </c>
      <c r="M200" s="10">
        <f t="shared" si="5"/>
        <v>0.24249999999999999</v>
      </c>
    </row>
    <row r="201" spans="1:13" s="9" customFormat="1" ht="12.75">
      <c r="B201" s="8" t="s">
        <v>24</v>
      </c>
      <c r="C201" s="17">
        <v>4.5</v>
      </c>
      <c r="D201" s="17">
        <v>4.5</v>
      </c>
      <c r="E201" s="17">
        <v>0</v>
      </c>
      <c r="F201" s="17">
        <v>0</v>
      </c>
      <c r="G201" s="17">
        <v>4.0999999999999996</v>
      </c>
      <c r="H201" s="17">
        <v>16.350000000000001</v>
      </c>
      <c r="I201" s="9">
        <v>80</v>
      </c>
      <c r="J201" s="9">
        <f t="shared" si="4"/>
        <v>0.36</v>
      </c>
      <c r="L201" s="9">
        <v>80</v>
      </c>
      <c r="M201" s="10">
        <f t="shared" si="5"/>
        <v>0.36</v>
      </c>
    </row>
    <row r="202" spans="1:13" s="9" customFormat="1" ht="12.75">
      <c r="B202" s="8" t="s">
        <v>46</v>
      </c>
      <c r="C202" s="17">
        <v>2.6</v>
      </c>
      <c r="D202" s="17">
        <v>2.6</v>
      </c>
      <c r="E202" s="17">
        <v>0.05</v>
      </c>
      <c r="F202" s="17">
        <v>0.35</v>
      </c>
      <c r="G202" s="17">
        <v>0.1</v>
      </c>
      <c r="H202" s="17">
        <v>3.65</v>
      </c>
      <c r="I202" s="9">
        <v>140</v>
      </c>
      <c r="J202" s="9">
        <f>I202/400*C202</f>
        <v>0.90999999999999992</v>
      </c>
      <c r="L202" s="9">
        <v>90</v>
      </c>
      <c r="M202" s="10">
        <f>L202/170*C202</f>
        <v>1.3764705882352941</v>
      </c>
    </row>
    <row r="203" spans="1:13" s="9" customFormat="1" ht="12.75">
      <c r="B203" s="8" t="s">
        <v>127</v>
      </c>
      <c r="C203" s="17">
        <v>2.6</v>
      </c>
      <c r="D203" s="17">
        <v>2.6</v>
      </c>
      <c r="E203" s="17">
        <v>0.25</v>
      </c>
      <c r="F203" s="17">
        <v>0.05</v>
      </c>
      <c r="G203" s="17">
        <v>1.6</v>
      </c>
      <c r="H203" s="17">
        <v>7.75</v>
      </c>
      <c r="I203" s="9">
        <v>50</v>
      </c>
      <c r="J203" s="9">
        <f>I203/150*C203</f>
        <v>0.8666666666666667</v>
      </c>
      <c r="L203" s="9">
        <v>55</v>
      </c>
      <c r="M203" s="10">
        <f>L203/150*C203</f>
        <v>0.95333333333333325</v>
      </c>
    </row>
    <row r="204" spans="1:13" s="9" customFormat="1" ht="12.75">
      <c r="B204" s="8" t="s">
        <v>89</v>
      </c>
      <c r="C204" s="17">
        <v>2.2000000000000002</v>
      </c>
      <c r="D204" s="17">
        <v>2.2000000000000002</v>
      </c>
      <c r="E204" s="17">
        <v>0.25</v>
      </c>
      <c r="F204" s="17">
        <v>0.2</v>
      </c>
      <c r="G204" s="17">
        <v>0</v>
      </c>
      <c r="H204" s="17">
        <v>28</v>
      </c>
      <c r="I204" s="9">
        <v>9</v>
      </c>
      <c r="J204" s="9">
        <f>I204/60*C204</f>
        <v>0.33</v>
      </c>
      <c r="L204" s="9">
        <v>9</v>
      </c>
      <c r="M204" s="10">
        <f>L204/60*C204</f>
        <v>0.33</v>
      </c>
    </row>
    <row r="205" spans="1:13" s="9" customFormat="1" ht="12.75">
      <c r="B205" s="8" t="s">
        <v>23</v>
      </c>
      <c r="C205" s="17">
        <v>2.6</v>
      </c>
      <c r="D205" s="17">
        <v>2.6</v>
      </c>
      <c r="E205" s="17">
        <v>0</v>
      </c>
      <c r="F205" s="17">
        <v>1.65</v>
      </c>
      <c r="G205" s="17">
        <v>0.03</v>
      </c>
      <c r="H205" s="17">
        <v>15.05</v>
      </c>
      <c r="I205" s="9">
        <v>145</v>
      </c>
      <c r="J205" s="9">
        <f>I205/180*C205</f>
        <v>2.0944444444444446</v>
      </c>
      <c r="L205" s="9">
        <v>150</v>
      </c>
      <c r="M205" s="10">
        <f>L205/180*C205</f>
        <v>2.166666666666667</v>
      </c>
    </row>
    <row r="206" spans="1:13" s="9" customFormat="1" ht="12.75">
      <c r="B206" s="8" t="s">
        <v>25</v>
      </c>
      <c r="C206" s="17">
        <v>0.2</v>
      </c>
      <c r="D206" s="17">
        <v>0.2</v>
      </c>
      <c r="E206" s="17">
        <v>0</v>
      </c>
      <c r="F206" s="17">
        <v>0</v>
      </c>
      <c r="G206" s="17">
        <v>0</v>
      </c>
      <c r="H206" s="17">
        <v>0</v>
      </c>
      <c r="I206" s="9">
        <v>14</v>
      </c>
      <c r="J206" s="9">
        <f t="shared" si="4"/>
        <v>2.8000000000000004E-3</v>
      </c>
      <c r="L206" s="9">
        <v>15</v>
      </c>
      <c r="M206" s="10">
        <f t="shared" si="5"/>
        <v>3.0000000000000001E-3</v>
      </c>
    </row>
    <row r="207" spans="1:13" s="9" customFormat="1" ht="12.75">
      <c r="B207" s="8" t="s">
        <v>128</v>
      </c>
      <c r="C207" s="18">
        <v>5.0000000000000001E-3</v>
      </c>
      <c r="D207" s="18">
        <v>5.0000000000000001E-3</v>
      </c>
      <c r="E207" s="17">
        <v>0</v>
      </c>
      <c r="F207" s="17">
        <v>0</v>
      </c>
      <c r="G207" s="17">
        <v>5.0000000000000001E-3</v>
      </c>
      <c r="H207" s="17">
        <v>0</v>
      </c>
      <c r="I207" s="9">
        <v>5</v>
      </c>
      <c r="J207" s="9">
        <f>I207/1.5*C207</f>
        <v>1.6666666666666666E-2</v>
      </c>
      <c r="L207" s="9">
        <v>10</v>
      </c>
      <c r="M207" s="10">
        <f>L207/1*C207</f>
        <v>0.05</v>
      </c>
    </row>
    <row r="208" spans="1:13" s="9" customFormat="1" ht="12.75">
      <c r="B208" s="8" t="s">
        <v>26</v>
      </c>
      <c r="C208" s="31">
        <v>18</v>
      </c>
      <c r="D208" s="31">
        <v>18</v>
      </c>
      <c r="E208" s="17">
        <v>0</v>
      </c>
      <c r="F208" s="17">
        <v>0</v>
      </c>
      <c r="G208" s="17">
        <v>0</v>
      </c>
      <c r="H208" s="17">
        <v>0</v>
      </c>
      <c r="J208" s="9">
        <f t="shared" si="4"/>
        <v>0</v>
      </c>
      <c r="M208" s="10">
        <f t="shared" si="5"/>
        <v>0</v>
      </c>
    </row>
    <row r="209" spans="1:13" s="6" customFormat="1">
      <c r="A209" s="6" t="s">
        <v>27</v>
      </c>
      <c r="B209" s="6" t="s">
        <v>28</v>
      </c>
      <c r="D209" s="6">
        <v>100</v>
      </c>
      <c r="E209" s="6">
        <v>0.8</v>
      </c>
      <c r="F209" s="6">
        <v>0.2</v>
      </c>
      <c r="G209" s="6">
        <v>7.5</v>
      </c>
      <c r="H209" s="6">
        <v>35</v>
      </c>
      <c r="I209" s="9">
        <v>220</v>
      </c>
      <c r="J209" s="6">
        <f>I209/1000*D209</f>
        <v>22</v>
      </c>
      <c r="L209" s="9">
        <v>160</v>
      </c>
      <c r="M209" s="6">
        <f>L209/1000*D209</f>
        <v>16</v>
      </c>
    </row>
    <row r="210" spans="1:13" s="6" customFormat="1">
      <c r="A210" s="6" t="s">
        <v>29</v>
      </c>
      <c r="B210" s="6" t="s">
        <v>30</v>
      </c>
      <c r="D210" s="6">
        <v>200</v>
      </c>
      <c r="E210" s="6">
        <v>0.2</v>
      </c>
      <c r="F210" s="6">
        <v>0</v>
      </c>
      <c r="G210" s="6">
        <v>6.4</v>
      </c>
      <c r="H210" s="6">
        <v>26.8</v>
      </c>
      <c r="J210" s="6">
        <f>J211+J212</f>
        <v>1.21</v>
      </c>
      <c r="M210" s="6">
        <f>M211+M212</f>
        <v>1.26</v>
      </c>
    </row>
    <row r="211" spans="1:13" s="9" customFormat="1" ht="12.75">
      <c r="B211" s="8" t="s">
        <v>31</v>
      </c>
      <c r="C211" s="8">
        <v>1</v>
      </c>
      <c r="D211" s="8">
        <v>1</v>
      </c>
      <c r="E211" s="8">
        <v>0.2</v>
      </c>
      <c r="F211" s="8">
        <v>0</v>
      </c>
      <c r="G211" s="8">
        <v>0.1</v>
      </c>
      <c r="H211" s="8">
        <v>1.4</v>
      </c>
      <c r="I211" s="9">
        <v>65</v>
      </c>
      <c r="J211" s="9">
        <f>I211/100*C211</f>
        <v>0.65</v>
      </c>
      <c r="L211" s="9">
        <v>700</v>
      </c>
      <c r="M211" s="10">
        <f t="shared" si="5"/>
        <v>0.7</v>
      </c>
    </row>
    <row r="212" spans="1:13" s="9" customFormat="1" ht="12.75">
      <c r="B212" s="8" t="s">
        <v>24</v>
      </c>
      <c r="C212" s="8">
        <v>7</v>
      </c>
      <c r="D212" s="8">
        <v>7</v>
      </c>
      <c r="E212" s="8">
        <v>0</v>
      </c>
      <c r="F212" s="8">
        <v>0</v>
      </c>
      <c r="G212" s="8">
        <v>6.4</v>
      </c>
      <c r="H212" s="8">
        <v>25.4</v>
      </c>
      <c r="I212" s="9">
        <v>80</v>
      </c>
      <c r="J212" s="9">
        <f t="shared" si="4"/>
        <v>0.56000000000000005</v>
      </c>
      <c r="L212" s="9">
        <v>80</v>
      </c>
      <c r="M212" s="10">
        <f t="shared" si="5"/>
        <v>0.56000000000000005</v>
      </c>
    </row>
    <row r="213" spans="1:13" s="9" customFormat="1" ht="12.75">
      <c r="B213" s="8" t="s">
        <v>26</v>
      </c>
      <c r="C213" s="8">
        <v>200</v>
      </c>
      <c r="D213" s="8">
        <v>200</v>
      </c>
      <c r="E213" s="8">
        <v>0</v>
      </c>
      <c r="F213" s="8">
        <v>0</v>
      </c>
      <c r="G213" s="8">
        <v>0</v>
      </c>
      <c r="H213" s="8">
        <v>0</v>
      </c>
      <c r="J213" s="9">
        <f t="shared" si="4"/>
        <v>0</v>
      </c>
      <c r="M213" s="10">
        <f t="shared" si="5"/>
        <v>0</v>
      </c>
    </row>
    <row r="214" spans="1:13" s="6" customFormat="1">
      <c r="A214" s="6" t="s">
        <v>27</v>
      </c>
      <c r="B214" s="6" t="s">
        <v>129</v>
      </c>
      <c r="D214" s="6">
        <v>10</v>
      </c>
      <c r="E214" s="6">
        <v>0.1</v>
      </c>
      <c r="F214" s="6">
        <v>0</v>
      </c>
      <c r="G214" s="6">
        <v>7.2</v>
      </c>
      <c r="H214" s="6">
        <v>29</v>
      </c>
      <c r="I214" s="9">
        <v>106</v>
      </c>
      <c r="J214" s="6">
        <f>I214/550*D214</f>
        <v>1.9272727272727272</v>
      </c>
      <c r="L214" s="6">
        <v>95</v>
      </c>
      <c r="M214" s="6">
        <f>L214/6000*D214</f>
        <v>0.15833333333333335</v>
      </c>
    </row>
    <row r="215" spans="1:13" s="6" customFormat="1">
      <c r="A215" s="6" t="s">
        <v>27</v>
      </c>
      <c r="B215" s="6" t="s">
        <v>32</v>
      </c>
      <c r="D215" s="6">
        <v>45</v>
      </c>
      <c r="E215" s="6">
        <v>3.4</v>
      </c>
      <c r="F215" s="6">
        <v>0.4</v>
      </c>
      <c r="G215" s="6">
        <v>22.1</v>
      </c>
      <c r="H215" s="6">
        <v>105.5</v>
      </c>
      <c r="I215" s="9">
        <v>41</v>
      </c>
      <c r="J215" s="6">
        <f>I215/600*D215</f>
        <v>3.0749999999999997</v>
      </c>
      <c r="L215" s="6">
        <v>58</v>
      </c>
      <c r="M215" s="6">
        <f>L215/600*G215</f>
        <v>2.1363333333333334</v>
      </c>
    </row>
    <row r="216" spans="1:13" s="6" customFormat="1">
      <c r="A216" s="6" t="s">
        <v>27</v>
      </c>
      <c r="B216" s="6" t="s">
        <v>33</v>
      </c>
      <c r="D216" s="6">
        <v>25</v>
      </c>
      <c r="E216" s="6">
        <v>1.7</v>
      </c>
      <c r="F216" s="6">
        <v>0.3</v>
      </c>
      <c r="G216" s="6">
        <v>8.4</v>
      </c>
      <c r="H216" s="6">
        <v>42.7</v>
      </c>
      <c r="I216" s="9">
        <v>41</v>
      </c>
      <c r="J216" s="6">
        <f>I216/600*D216</f>
        <v>1.7083333333333333</v>
      </c>
      <c r="L216" s="6">
        <v>60</v>
      </c>
      <c r="M216" s="6">
        <f>L216/600*G216</f>
        <v>0.84000000000000008</v>
      </c>
    </row>
    <row r="217" spans="1:13" s="6" customFormat="1">
      <c r="B217" s="13" t="s">
        <v>34</v>
      </c>
      <c r="C217" s="13"/>
      <c r="D217" s="13">
        <f>D191+D198+D209+D210+D214+D215+D216</f>
        <v>555</v>
      </c>
      <c r="E217" s="13">
        <f>E191+E198+E209+E210+E214+E215+E216</f>
        <v>24.6</v>
      </c>
      <c r="F217" s="13">
        <f>F191+F198+F209+F210+F214+F215+F216</f>
        <v>10.9</v>
      </c>
      <c r="G217" s="13">
        <f>G191+G198+G209+G210+G214+G215+G216</f>
        <v>79.400000000000006</v>
      </c>
      <c r="H217" s="13">
        <f>H191+H198+H209+H210+H214+H215+H216</f>
        <v>514.1</v>
      </c>
      <c r="J217" s="15">
        <f>J191+J198+J209+J210+J214+J215+J216</f>
        <v>74.684554208754193</v>
      </c>
      <c r="K217" s="28"/>
      <c r="L217" s="28"/>
      <c r="M217" s="15">
        <f>M191+M198+M209+M210+M214+M215+M216</f>
        <v>63.213359477124179</v>
      </c>
    </row>
    <row r="218" spans="1:13" s="6" customFormat="1">
      <c r="B218" s="6" t="s">
        <v>35</v>
      </c>
      <c r="J218" s="9">
        <f t="shared" si="4"/>
        <v>0</v>
      </c>
      <c r="M218" s="10">
        <f t="shared" si="5"/>
        <v>0</v>
      </c>
    </row>
    <row r="219" spans="1:13" s="6" customFormat="1">
      <c r="A219" s="6" t="s">
        <v>36</v>
      </c>
      <c r="B219" s="6" t="s">
        <v>37</v>
      </c>
      <c r="D219" s="6">
        <v>60</v>
      </c>
      <c r="E219" s="6">
        <v>0.7</v>
      </c>
      <c r="F219" s="6">
        <v>0.1</v>
      </c>
      <c r="G219" s="6">
        <v>2.2999999999999998</v>
      </c>
      <c r="H219" s="6">
        <v>12.8</v>
      </c>
      <c r="J219" s="6">
        <v>12.204000000000001</v>
      </c>
      <c r="M219" s="6">
        <v>12.204000000000001</v>
      </c>
    </row>
    <row r="220" spans="1:13" s="8" customFormat="1" ht="12.75">
      <c r="B220" s="8" t="s">
        <v>38</v>
      </c>
      <c r="C220" s="8">
        <v>67.8</v>
      </c>
      <c r="D220" s="8">
        <v>60</v>
      </c>
      <c r="E220" s="8">
        <v>0.7</v>
      </c>
      <c r="F220" s="8">
        <v>0.1</v>
      </c>
      <c r="G220" s="8">
        <v>2.2999999999999998</v>
      </c>
      <c r="H220" s="8">
        <v>12.8</v>
      </c>
      <c r="I220" s="8">
        <v>180</v>
      </c>
      <c r="J220" s="9">
        <f t="shared" si="4"/>
        <v>12.203999999999999</v>
      </c>
      <c r="L220" s="9">
        <v>180</v>
      </c>
      <c r="M220" s="10">
        <f t="shared" si="5"/>
        <v>12.203999999999999</v>
      </c>
    </row>
    <row r="221" spans="1:13" s="6" customFormat="1">
      <c r="A221" s="6" t="s">
        <v>130</v>
      </c>
      <c r="B221" s="6" t="s">
        <v>131</v>
      </c>
      <c r="D221" s="6">
        <v>200</v>
      </c>
      <c r="E221" s="6">
        <v>4.7</v>
      </c>
      <c r="F221" s="6">
        <v>5.6</v>
      </c>
      <c r="G221" s="6">
        <v>5.7</v>
      </c>
      <c r="H221" s="6">
        <v>92.2</v>
      </c>
      <c r="J221" s="6">
        <f>J222+J223+J224+J225+J226+J227+J228+J229+J230</f>
        <v>8.9315555555555548</v>
      </c>
      <c r="M221" s="6">
        <f>M222+M223+M224+M225+M226+M227+M228+M229+M230</f>
        <v>11.326173202614378</v>
      </c>
    </row>
    <row r="222" spans="1:13" s="9" customFormat="1" ht="12.75">
      <c r="B222" s="8" t="s">
        <v>42</v>
      </c>
      <c r="C222" s="17">
        <v>70</v>
      </c>
      <c r="D222" s="17">
        <v>56</v>
      </c>
      <c r="E222" s="17">
        <v>0.94000000000000006</v>
      </c>
      <c r="F222" s="17">
        <v>0.04</v>
      </c>
      <c r="G222" s="17">
        <v>2.4</v>
      </c>
      <c r="H222" s="17">
        <v>13.819999999999999</v>
      </c>
      <c r="I222" s="9">
        <v>50</v>
      </c>
      <c r="J222" s="9">
        <f t="shared" si="4"/>
        <v>3.5</v>
      </c>
      <c r="L222" s="9">
        <v>55</v>
      </c>
      <c r="M222" s="10">
        <f t="shared" si="5"/>
        <v>3.85</v>
      </c>
    </row>
    <row r="223" spans="1:13" s="9" customFormat="1" ht="12.75">
      <c r="B223" s="8" t="s">
        <v>43</v>
      </c>
      <c r="C223" s="17">
        <v>10</v>
      </c>
      <c r="D223" s="17">
        <v>8</v>
      </c>
      <c r="E223" s="17">
        <v>0.1</v>
      </c>
      <c r="F223" s="17">
        <v>0.02</v>
      </c>
      <c r="G223" s="17">
        <v>0.6</v>
      </c>
      <c r="H223" s="17">
        <v>2.94</v>
      </c>
      <c r="I223" s="9">
        <v>50</v>
      </c>
      <c r="J223" s="9">
        <f t="shared" si="4"/>
        <v>0.5</v>
      </c>
      <c r="L223" s="9">
        <v>60</v>
      </c>
      <c r="M223" s="10">
        <f t="shared" si="5"/>
        <v>0.6</v>
      </c>
    </row>
    <row r="224" spans="1:13" s="9" customFormat="1" ht="12.75">
      <c r="B224" s="8" t="s">
        <v>44</v>
      </c>
      <c r="C224" s="17">
        <v>10</v>
      </c>
      <c r="D224" s="17">
        <v>8</v>
      </c>
      <c r="E224" s="17">
        <v>0.1</v>
      </c>
      <c r="F224" s="17">
        <v>0</v>
      </c>
      <c r="G224" s="17">
        <v>0.5</v>
      </c>
      <c r="H224" s="17">
        <v>2.46</v>
      </c>
      <c r="I224" s="9">
        <v>55</v>
      </c>
      <c r="J224" s="9">
        <f t="shared" si="4"/>
        <v>0.55000000000000004</v>
      </c>
      <c r="L224" s="9">
        <v>60</v>
      </c>
      <c r="M224" s="10">
        <f t="shared" si="5"/>
        <v>0.6</v>
      </c>
    </row>
    <row r="225" spans="1:13" s="9" customFormat="1" ht="12.75">
      <c r="B225" s="8" t="s">
        <v>83</v>
      </c>
      <c r="C225" s="17">
        <v>1.2</v>
      </c>
      <c r="D225" s="17">
        <v>1.2</v>
      </c>
      <c r="E225" s="17">
        <v>0.04</v>
      </c>
      <c r="F225" s="17">
        <v>0</v>
      </c>
      <c r="G225" s="17">
        <v>0.12</v>
      </c>
      <c r="H225" s="17">
        <v>0.67999999999999994</v>
      </c>
      <c r="I225" s="9">
        <v>192.5</v>
      </c>
      <c r="J225" s="9">
        <f t="shared" si="4"/>
        <v>0.23099999999999998</v>
      </c>
      <c r="L225" s="9">
        <v>205</v>
      </c>
      <c r="M225" s="10">
        <f t="shared" si="5"/>
        <v>0.24599999999999997</v>
      </c>
    </row>
    <row r="226" spans="1:13" s="9" customFormat="1" ht="12.75">
      <c r="B226" s="8" t="s">
        <v>52</v>
      </c>
      <c r="C226" s="17">
        <v>2</v>
      </c>
      <c r="D226" s="17">
        <v>2</v>
      </c>
      <c r="E226" s="17">
        <v>0.2</v>
      </c>
      <c r="F226" s="17">
        <v>0.02</v>
      </c>
      <c r="G226" s="17">
        <v>1.28</v>
      </c>
      <c r="H226" s="17">
        <v>6.1</v>
      </c>
      <c r="I226" s="9">
        <v>45</v>
      </c>
      <c r="J226" s="9">
        <f t="shared" si="4"/>
        <v>0.09</v>
      </c>
      <c r="L226" s="9">
        <v>48</v>
      </c>
      <c r="M226" s="10">
        <f t="shared" si="5"/>
        <v>9.6000000000000002E-2</v>
      </c>
    </row>
    <row r="227" spans="1:13" s="9" customFormat="1" ht="12.75">
      <c r="B227" s="8" t="s">
        <v>46</v>
      </c>
      <c r="C227" s="17">
        <v>10</v>
      </c>
      <c r="D227" s="17">
        <v>10</v>
      </c>
      <c r="E227" s="17">
        <v>0.24</v>
      </c>
      <c r="F227" s="17">
        <v>1.3199999999999998</v>
      </c>
      <c r="G227" s="17">
        <v>0.32</v>
      </c>
      <c r="H227" s="17">
        <v>14.16</v>
      </c>
      <c r="I227" s="9">
        <v>140</v>
      </c>
      <c r="J227" s="9">
        <f>I227/400*C227</f>
        <v>3.5</v>
      </c>
      <c r="L227" s="9">
        <v>90</v>
      </c>
      <c r="M227" s="10">
        <f>L227/170*C227</f>
        <v>5.2941176470588234</v>
      </c>
    </row>
    <row r="228" spans="1:13" s="9" customFormat="1" ht="12.75">
      <c r="B228" s="8" t="s">
        <v>47</v>
      </c>
      <c r="C228" s="17">
        <v>4</v>
      </c>
      <c r="D228" s="17">
        <v>4</v>
      </c>
      <c r="E228" s="17">
        <v>0</v>
      </c>
      <c r="F228" s="17">
        <v>3.5200000000000005</v>
      </c>
      <c r="G228" s="17">
        <v>0</v>
      </c>
      <c r="H228" s="17">
        <v>31.639999999999997</v>
      </c>
      <c r="I228" s="9">
        <v>125</v>
      </c>
      <c r="J228" s="9">
        <f>I228/900*C228</f>
        <v>0.55555555555555558</v>
      </c>
      <c r="L228" s="9">
        <v>125</v>
      </c>
      <c r="M228" s="10">
        <f>L228/900*C228</f>
        <v>0.55555555555555558</v>
      </c>
    </row>
    <row r="229" spans="1:13" s="9" customFormat="1" ht="12.75">
      <c r="B229" s="8" t="s">
        <v>48</v>
      </c>
      <c r="C229" s="17">
        <v>0.04</v>
      </c>
      <c r="D229" s="17">
        <v>0.04</v>
      </c>
      <c r="E229" s="17">
        <v>0</v>
      </c>
      <c r="F229" s="17">
        <v>0</v>
      </c>
      <c r="G229" s="17">
        <v>0.02</v>
      </c>
      <c r="H229" s="17">
        <v>0.1</v>
      </c>
      <c r="I229" s="9">
        <v>20</v>
      </c>
      <c r="J229" s="9">
        <f t="shared" si="4"/>
        <v>8.0000000000000004E-4</v>
      </c>
      <c r="L229" s="9">
        <v>20</v>
      </c>
      <c r="M229" s="10">
        <f>L229/10*C229</f>
        <v>0.08</v>
      </c>
    </row>
    <row r="230" spans="1:13" s="9" customFormat="1" ht="12.75">
      <c r="B230" s="8" t="s">
        <v>25</v>
      </c>
      <c r="C230" s="17">
        <v>0.3</v>
      </c>
      <c r="D230" s="17">
        <v>0.3</v>
      </c>
      <c r="E230" s="17">
        <v>0</v>
      </c>
      <c r="F230" s="17">
        <v>0</v>
      </c>
      <c r="G230" s="17">
        <v>0</v>
      </c>
      <c r="H230" s="17">
        <v>0</v>
      </c>
      <c r="I230" s="9">
        <v>14</v>
      </c>
      <c r="J230" s="9">
        <f t="shared" si="4"/>
        <v>4.1999999999999997E-3</v>
      </c>
      <c r="L230" s="9">
        <v>15</v>
      </c>
      <c r="M230" s="10">
        <f t="shared" si="5"/>
        <v>4.4999999999999997E-3</v>
      </c>
    </row>
    <row r="231" spans="1:13" s="9" customFormat="1" ht="12.75">
      <c r="B231" s="8" t="s">
        <v>49</v>
      </c>
      <c r="C231" s="31">
        <v>160</v>
      </c>
      <c r="D231" s="31">
        <v>160</v>
      </c>
      <c r="E231" s="17">
        <v>3</v>
      </c>
      <c r="F231" s="17">
        <v>0.7</v>
      </c>
      <c r="G231" s="17">
        <v>0.44000000000000006</v>
      </c>
      <c r="H231" s="17">
        <v>20.119999999999997</v>
      </c>
      <c r="J231" s="9">
        <f t="shared" si="4"/>
        <v>0</v>
      </c>
      <c r="M231" s="10">
        <f t="shared" si="5"/>
        <v>0</v>
      </c>
    </row>
    <row r="232" spans="1:13" s="6" customFormat="1">
      <c r="A232" s="6" t="s">
        <v>132</v>
      </c>
      <c r="B232" s="6" t="s">
        <v>133</v>
      </c>
      <c r="D232" s="6">
        <v>150</v>
      </c>
      <c r="E232" s="6">
        <v>5.3</v>
      </c>
      <c r="F232" s="6">
        <v>4.9000000000000004</v>
      </c>
      <c r="G232" s="6">
        <v>32.799999999999997</v>
      </c>
      <c r="H232" s="6">
        <v>196.8</v>
      </c>
      <c r="J232" s="6">
        <f>J233+J234+J235</f>
        <v>8.4427777777777777</v>
      </c>
      <c r="M232" s="6">
        <f>M233+M234+M235</f>
        <v>8.6321666666666665</v>
      </c>
    </row>
    <row r="233" spans="1:13" s="8" customFormat="1" ht="12.75">
      <c r="B233" s="8" t="s">
        <v>108</v>
      </c>
      <c r="C233" s="8">
        <v>51</v>
      </c>
      <c r="D233" s="8">
        <v>51</v>
      </c>
      <c r="E233" s="8">
        <v>5.3</v>
      </c>
      <c r="F233" s="8">
        <v>0.6</v>
      </c>
      <c r="G233" s="8">
        <v>32.700000000000003</v>
      </c>
      <c r="H233" s="8">
        <v>157.19999999999999</v>
      </c>
      <c r="I233" s="8">
        <v>58</v>
      </c>
      <c r="J233" s="9">
        <f t="shared" si="4"/>
        <v>2.9580000000000002</v>
      </c>
      <c r="L233" s="9">
        <v>58</v>
      </c>
      <c r="M233" s="10">
        <f t="shared" si="5"/>
        <v>2.9580000000000002</v>
      </c>
    </row>
    <row r="234" spans="1:13" s="8" customFormat="1" ht="12.75">
      <c r="B234" s="8" t="s">
        <v>23</v>
      </c>
      <c r="C234" s="8">
        <v>6.8</v>
      </c>
      <c r="D234" s="8">
        <v>6.8</v>
      </c>
      <c r="E234" s="8">
        <v>0.1</v>
      </c>
      <c r="F234" s="8">
        <v>4.3</v>
      </c>
      <c r="G234" s="8">
        <v>0.1</v>
      </c>
      <c r="H234" s="8">
        <v>39.6</v>
      </c>
      <c r="I234" s="8">
        <v>145</v>
      </c>
      <c r="J234" s="9">
        <f>I234/180*C234</f>
        <v>5.4777777777777779</v>
      </c>
      <c r="L234" s="9">
        <v>150</v>
      </c>
      <c r="M234" s="10">
        <f>L234/180*C234</f>
        <v>5.666666666666667</v>
      </c>
    </row>
    <row r="235" spans="1:13" s="8" customFormat="1" ht="12.75">
      <c r="B235" s="8" t="s">
        <v>25</v>
      </c>
      <c r="C235" s="8">
        <v>0.5</v>
      </c>
      <c r="D235" s="8">
        <v>0.5</v>
      </c>
      <c r="E235" s="8">
        <v>0</v>
      </c>
      <c r="F235" s="8">
        <v>0</v>
      </c>
      <c r="G235" s="8">
        <v>0</v>
      </c>
      <c r="H235" s="8">
        <v>0</v>
      </c>
      <c r="I235" s="8">
        <v>14</v>
      </c>
      <c r="J235" s="9">
        <f t="shared" si="4"/>
        <v>7.0000000000000001E-3</v>
      </c>
      <c r="L235" s="9">
        <v>15</v>
      </c>
      <c r="M235" s="10">
        <f t="shared" si="5"/>
        <v>7.4999999999999997E-3</v>
      </c>
    </row>
    <row r="236" spans="1:13" s="8" customFormat="1" ht="12.75">
      <c r="B236" s="8" t="s">
        <v>26</v>
      </c>
      <c r="C236" s="8">
        <v>306</v>
      </c>
      <c r="D236" s="8">
        <v>306</v>
      </c>
      <c r="E236" s="8">
        <v>0</v>
      </c>
      <c r="F236" s="8">
        <v>0</v>
      </c>
      <c r="G236" s="8">
        <v>0</v>
      </c>
      <c r="H236" s="8">
        <v>0</v>
      </c>
      <c r="J236" s="9">
        <f t="shared" si="4"/>
        <v>0</v>
      </c>
      <c r="L236" s="9"/>
      <c r="M236" s="10">
        <f t="shared" si="5"/>
        <v>0</v>
      </c>
    </row>
    <row r="237" spans="1:13" s="6" customFormat="1">
      <c r="A237" s="6" t="s">
        <v>134</v>
      </c>
      <c r="B237" s="6" t="s">
        <v>135</v>
      </c>
      <c r="D237" s="6">
        <v>90</v>
      </c>
      <c r="E237" s="6">
        <v>17.2</v>
      </c>
      <c r="F237" s="6">
        <v>3.9</v>
      </c>
      <c r="G237" s="6">
        <v>12</v>
      </c>
      <c r="H237" s="6">
        <v>151.80000000000001</v>
      </c>
      <c r="J237" s="6">
        <f>J238+J239+J240+J241+J242+J243</f>
        <v>35.678559999999997</v>
      </c>
      <c r="M237" s="6">
        <f>M238+M239+M240+M241+M242+M243</f>
        <v>32.477279999999993</v>
      </c>
    </row>
    <row r="238" spans="1:13" s="9" customFormat="1" ht="12.75">
      <c r="B238" s="8" t="s">
        <v>76</v>
      </c>
      <c r="C238" s="17">
        <v>75.959999999999994</v>
      </c>
      <c r="D238" s="8">
        <v>67.2</v>
      </c>
      <c r="E238" s="8">
        <v>14.879999999999999</v>
      </c>
      <c r="F238" s="8">
        <v>1.08</v>
      </c>
      <c r="G238" s="8">
        <v>0.24000000000000002</v>
      </c>
      <c r="H238" s="8">
        <v>70.680000000000007</v>
      </c>
      <c r="I238" s="9">
        <v>395</v>
      </c>
      <c r="J238" s="9">
        <f t="shared" si="4"/>
        <v>30.004199999999997</v>
      </c>
      <c r="L238" s="9">
        <v>350</v>
      </c>
      <c r="M238" s="10">
        <f t="shared" si="5"/>
        <v>26.585999999999995</v>
      </c>
    </row>
    <row r="239" spans="1:13" s="9" customFormat="1" ht="12.75">
      <c r="B239" s="8" t="s">
        <v>22</v>
      </c>
      <c r="C239" s="17">
        <v>15.48</v>
      </c>
      <c r="D239" s="8">
        <v>15.48</v>
      </c>
      <c r="E239" s="8">
        <v>0.48000000000000004</v>
      </c>
      <c r="F239" s="8">
        <v>0.36</v>
      </c>
      <c r="G239" s="8">
        <v>0.72</v>
      </c>
      <c r="H239" s="8">
        <v>7.4399999999999995</v>
      </c>
      <c r="I239" s="9">
        <v>80</v>
      </c>
      <c r="J239" s="9">
        <f>I239/1000*C239</f>
        <v>1.2384000000000002</v>
      </c>
      <c r="L239" s="9">
        <v>80</v>
      </c>
      <c r="M239" s="10">
        <f t="shared" si="5"/>
        <v>1.2384000000000002</v>
      </c>
    </row>
    <row r="240" spans="1:13" s="9" customFormat="1" ht="12.75">
      <c r="B240" s="8" t="s">
        <v>90</v>
      </c>
      <c r="C240" s="17">
        <v>11.16</v>
      </c>
      <c r="D240" s="8">
        <v>11.16</v>
      </c>
      <c r="E240" s="8">
        <v>0.83999999999999986</v>
      </c>
      <c r="F240" s="8">
        <v>0.12000000000000001</v>
      </c>
      <c r="G240" s="8">
        <v>5.0400000000000009</v>
      </c>
      <c r="H240" s="8">
        <v>23.88</v>
      </c>
      <c r="I240" s="9">
        <v>41</v>
      </c>
      <c r="J240" s="9">
        <f>I240/600*C240</f>
        <v>0.76259999999999994</v>
      </c>
      <c r="L240" s="9">
        <v>58</v>
      </c>
      <c r="M240" s="10">
        <f t="shared" si="5"/>
        <v>0.64728000000000008</v>
      </c>
    </row>
    <row r="241" spans="1:13" s="9" customFormat="1" ht="12.75">
      <c r="B241" s="8" t="s">
        <v>127</v>
      </c>
      <c r="C241" s="17">
        <v>9.9600000000000009</v>
      </c>
      <c r="D241" s="8">
        <v>9.9600000000000009</v>
      </c>
      <c r="E241" s="8">
        <v>1.08</v>
      </c>
      <c r="F241" s="8">
        <v>0.12000000000000001</v>
      </c>
      <c r="G241" s="8">
        <v>6.1199999999999992</v>
      </c>
      <c r="H241" s="8">
        <v>29.759999999999998</v>
      </c>
      <c r="I241" s="9">
        <v>50</v>
      </c>
      <c r="J241" s="9">
        <f>I241/150*C241</f>
        <v>3.3200000000000003</v>
      </c>
      <c r="L241" s="9">
        <v>55</v>
      </c>
      <c r="M241" s="10">
        <f>L241/150*C241</f>
        <v>3.6520000000000001</v>
      </c>
    </row>
    <row r="242" spans="1:13" s="9" customFormat="1" ht="12.75">
      <c r="B242" s="8" t="s">
        <v>47</v>
      </c>
      <c r="C242" s="17">
        <v>2.5200000000000005</v>
      </c>
      <c r="D242" s="8">
        <v>2.5200000000000005</v>
      </c>
      <c r="E242" s="8">
        <v>0</v>
      </c>
      <c r="F242" s="8">
        <v>2.16</v>
      </c>
      <c r="G242" s="8">
        <v>0</v>
      </c>
      <c r="H242" s="8">
        <v>19.920000000000002</v>
      </c>
      <c r="I242" s="9">
        <v>125</v>
      </c>
      <c r="J242" s="9">
        <f>I242/900*C242</f>
        <v>0.35000000000000009</v>
      </c>
      <c r="L242" s="9">
        <v>125</v>
      </c>
      <c r="M242" s="10">
        <f>L242/900*C242</f>
        <v>0.35000000000000009</v>
      </c>
    </row>
    <row r="243" spans="1:13" s="9" customFormat="1" ht="12.75">
      <c r="B243" s="8" t="s">
        <v>25</v>
      </c>
      <c r="C243" s="17">
        <v>0.24000000000000002</v>
      </c>
      <c r="D243" s="8">
        <v>0.24000000000000002</v>
      </c>
      <c r="E243" s="8">
        <v>0</v>
      </c>
      <c r="F243" s="8">
        <v>0</v>
      </c>
      <c r="G243" s="8">
        <v>0</v>
      </c>
      <c r="H243" s="8">
        <v>0</v>
      </c>
      <c r="I243" s="9">
        <v>14</v>
      </c>
      <c r="J243" s="9">
        <f t="shared" si="4"/>
        <v>3.3600000000000001E-3</v>
      </c>
      <c r="L243" s="9">
        <v>15</v>
      </c>
      <c r="M243" s="10">
        <f t="shared" si="5"/>
        <v>3.6000000000000003E-3</v>
      </c>
    </row>
    <row r="244" spans="1:13" s="9" customFormat="1" ht="12.75">
      <c r="B244" s="8" t="s">
        <v>26</v>
      </c>
      <c r="C244" s="8">
        <v>10.199999999999999</v>
      </c>
      <c r="D244" s="8">
        <v>10.199999999999999</v>
      </c>
      <c r="E244" s="8">
        <v>0</v>
      </c>
      <c r="F244" s="8">
        <v>0</v>
      </c>
      <c r="G244" s="8">
        <v>0</v>
      </c>
      <c r="H244" s="8">
        <v>0</v>
      </c>
      <c r="J244" s="9">
        <f t="shared" si="4"/>
        <v>0</v>
      </c>
      <c r="M244" s="10">
        <f t="shared" si="5"/>
        <v>0</v>
      </c>
    </row>
    <row r="245" spans="1:13" s="9" customFormat="1" ht="12.75">
      <c r="B245" s="8" t="s">
        <v>57</v>
      </c>
      <c r="C245" s="8"/>
      <c r="D245" s="8">
        <v>105.6</v>
      </c>
      <c r="E245" s="8"/>
      <c r="F245" s="8"/>
      <c r="G245" s="8"/>
      <c r="H245" s="8"/>
      <c r="J245" s="9">
        <f t="shared" si="4"/>
        <v>0</v>
      </c>
      <c r="M245" s="10">
        <f t="shared" si="5"/>
        <v>0</v>
      </c>
    </row>
    <row r="246" spans="1:13" s="6" customFormat="1">
      <c r="A246" s="6" t="s">
        <v>59</v>
      </c>
      <c r="B246" s="6" t="s">
        <v>60</v>
      </c>
      <c r="D246" s="6">
        <v>20</v>
      </c>
      <c r="E246" s="6">
        <v>0.5</v>
      </c>
      <c r="F246" s="6">
        <v>0.8</v>
      </c>
      <c r="G246" s="6">
        <v>0.9</v>
      </c>
      <c r="H246" s="6">
        <v>12.5</v>
      </c>
      <c r="J246" s="6">
        <f>J247+J248+J249+J250+J251</f>
        <v>0.99555555555555553</v>
      </c>
      <c r="M246" s="6">
        <f>M247+M248+M249+M250+M251</f>
        <v>1.1353333333333333</v>
      </c>
    </row>
    <row r="247" spans="1:13" s="9" customFormat="1" ht="12.75">
      <c r="B247" s="8" t="s">
        <v>52</v>
      </c>
      <c r="C247" s="17">
        <v>1</v>
      </c>
      <c r="D247" s="17">
        <v>1</v>
      </c>
      <c r="E247" s="17">
        <v>0.1</v>
      </c>
      <c r="F247" s="17">
        <v>0.02</v>
      </c>
      <c r="G247" s="17">
        <v>0.64</v>
      </c>
      <c r="H247" s="17">
        <v>3.06</v>
      </c>
      <c r="I247" s="9">
        <v>45</v>
      </c>
      <c r="J247" s="9">
        <f t="shared" si="4"/>
        <v>4.4999999999999998E-2</v>
      </c>
      <c r="L247" s="9">
        <v>48</v>
      </c>
      <c r="M247" s="10">
        <f t="shared" si="5"/>
        <v>4.8000000000000001E-2</v>
      </c>
    </row>
    <row r="248" spans="1:13" s="9" customFormat="1" ht="12.75">
      <c r="B248" s="8" t="s">
        <v>43</v>
      </c>
      <c r="C248" s="17">
        <v>0.9</v>
      </c>
      <c r="D248" s="17">
        <v>0.8</v>
      </c>
      <c r="E248" s="17">
        <v>0.02</v>
      </c>
      <c r="F248" s="17">
        <v>0</v>
      </c>
      <c r="G248" s="17">
        <v>0.06</v>
      </c>
      <c r="H248" s="17">
        <v>0.3</v>
      </c>
      <c r="I248" s="9">
        <v>50</v>
      </c>
      <c r="J248" s="9">
        <f t="shared" si="4"/>
        <v>4.5000000000000005E-2</v>
      </c>
      <c r="L248" s="9">
        <v>60</v>
      </c>
      <c r="M248" s="10">
        <f t="shared" si="5"/>
        <v>5.3999999999999999E-2</v>
      </c>
    </row>
    <row r="249" spans="1:13" s="9" customFormat="1" ht="12.75">
      <c r="B249" s="8" t="s">
        <v>23</v>
      </c>
      <c r="C249" s="17">
        <v>1</v>
      </c>
      <c r="D249" s="17">
        <v>1</v>
      </c>
      <c r="E249" s="17">
        <v>0</v>
      </c>
      <c r="F249" s="17">
        <v>0.64</v>
      </c>
      <c r="G249" s="17">
        <v>0.02</v>
      </c>
      <c r="H249" s="17">
        <v>5.82</v>
      </c>
      <c r="I249" s="9">
        <v>145</v>
      </c>
      <c r="J249" s="9">
        <f>I249/180*C249</f>
        <v>0.80555555555555558</v>
      </c>
      <c r="L249" s="9">
        <v>150</v>
      </c>
      <c r="M249" s="10">
        <f>L249/180*C249</f>
        <v>0.83333333333333337</v>
      </c>
    </row>
    <row r="250" spans="1:13" s="9" customFormat="1" ht="12.75">
      <c r="B250" s="8" t="s">
        <v>48</v>
      </c>
      <c r="C250" s="17">
        <v>0.1</v>
      </c>
      <c r="D250" s="17">
        <v>0.1</v>
      </c>
      <c r="E250" s="17">
        <v>0</v>
      </c>
      <c r="F250" s="17">
        <v>0</v>
      </c>
      <c r="G250" s="17">
        <v>0.04</v>
      </c>
      <c r="H250" s="17">
        <v>0.27999999999999997</v>
      </c>
      <c r="I250" s="9">
        <v>20</v>
      </c>
      <c r="J250" s="9">
        <f>I250/20*C250</f>
        <v>0.1</v>
      </c>
      <c r="L250" s="9">
        <v>20</v>
      </c>
      <c r="M250" s="10">
        <f>L250/10*C250</f>
        <v>0.2</v>
      </c>
    </row>
    <row r="251" spans="1:13" s="9" customFormat="1" ht="12.75">
      <c r="B251" s="8" t="s">
        <v>25</v>
      </c>
      <c r="C251" s="31">
        <v>0</v>
      </c>
      <c r="D251" s="17">
        <v>0</v>
      </c>
      <c r="E251" s="17">
        <v>0</v>
      </c>
      <c r="F251" s="17">
        <v>0</v>
      </c>
      <c r="G251" s="17">
        <v>0</v>
      </c>
      <c r="H251" s="17">
        <v>0</v>
      </c>
      <c r="I251" s="9">
        <v>14</v>
      </c>
      <c r="J251" s="9">
        <f t="shared" si="4"/>
        <v>0</v>
      </c>
      <c r="L251" s="9">
        <v>15</v>
      </c>
      <c r="M251" s="10">
        <f t="shared" si="5"/>
        <v>0</v>
      </c>
    </row>
    <row r="252" spans="1:13" s="9" customFormat="1" ht="12.75">
      <c r="B252" s="8" t="s">
        <v>61</v>
      </c>
      <c r="C252" s="17">
        <v>22</v>
      </c>
      <c r="D252" s="17">
        <v>22</v>
      </c>
      <c r="E252" s="17">
        <v>0.42000000000000004</v>
      </c>
      <c r="F252" s="17">
        <v>0.1</v>
      </c>
      <c r="G252" s="17">
        <v>0.06</v>
      </c>
      <c r="H252" s="17">
        <v>2.7600000000000002</v>
      </c>
      <c r="J252" s="9">
        <f t="shared" si="4"/>
        <v>0</v>
      </c>
      <c r="M252" s="10">
        <f t="shared" si="5"/>
        <v>0</v>
      </c>
    </row>
    <row r="253" spans="1:13" s="6" customFormat="1">
      <c r="A253" s="6" t="s">
        <v>136</v>
      </c>
      <c r="B253" s="6" t="s">
        <v>137</v>
      </c>
      <c r="D253" s="6">
        <v>200</v>
      </c>
      <c r="E253" s="6">
        <v>0.5</v>
      </c>
      <c r="F253" s="6">
        <v>0</v>
      </c>
      <c r="G253" s="6">
        <v>19.8</v>
      </c>
      <c r="H253" s="6">
        <v>81</v>
      </c>
      <c r="J253" s="6">
        <f>J254+J255</f>
        <v>5.3840000000000003</v>
      </c>
      <c r="M253" s="6">
        <f>M254+M255</f>
        <v>5.5180000000000007</v>
      </c>
    </row>
    <row r="254" spans="1:13" s="9" customFormat="1" ht="12.75">
      <c r="B254" s="8" t="s">
        <v>138</v>
      </c>
      <c r="C254" s="8">
        <v>26.8</v>
      </c>
      <c r="D254" s="8">
        <v>25</v>
      </c>
      <c r="E254" s="8">
        <v>0.5</v>
      </c>
      <c r="F254" s="8">
        <v>0</v>
      </c>
      <c r="G254" s="8">
        <v>13.4</v>
      </c>
      <c r="H254" s="8">
        <v>55.6</v>
      </c>
      <c r="I254" s="9">
        <v>180</v>
      </c>
      <c r="J254" s="9">
        <f t="shared" si="4"/>
        <v>4.8239999999999998</v>
      </c>
      <c r="L254" s="9">
        <v>185</v>
      </c>
      <c r="M254" s="10">
        <f t="shared" si="5"/>
        <v>4.9580000000000002</v>
      </c>
    </row>
    <row r="255" spans="1:13" s="9" customFormat="1" ht="12.75">
      <c r="B255" s="8" t="s">
        <v>24</v>
      </c>
      <c r="C255" s="8">
        <v>7</v>
      </c>
      <c r="D255" s="8">
        <v>7</v>
      </c>
      <c r="E255" s="8">
        <v>0</v>
      </c>
      <c r="F255" s="8">
        <v>0</v>
      </c>
      <c r="G255" s="8">
        <v>6.4</v>
      </c>
      <c r="H255" s="8">
        <v>25.4</v>
      </c>
      <c r="I255" s="9">
        <v>80</v>
      </c>
      <c r="J255" s="9">
        <f t="shared" si="4"/>
        <v>0.56000000000000005</v>
      </c>
      <c r="L255" s="9">
        <v>80</v>
      </c>
      <c r="M255" s="10">
        <f t="shared" si="5"/>
        <v>0.56000000000000005</v>
      </c>
    </row>
    <row r="256" spans="1:13" s="9" customFormat="1" ht="12.75">
      <c r="B256" s="8" t="s">
        <v>26</v>
      </c>
      <c r="C256" s="8">
        <v>190</v>
      </c>
      <c r="D256" s="8">
        <v>190</v>
      </c>
      <c r="E256" s="8">
        <v>0</v>
      </c>
      <c r="F256" s="8">
        <v>0</v>
      </c>
      <c r="G256" s="8">
        <v>0</v>
      </c>
      <c r="H256" s="8">
        <v>0</v>
      </c>
      <c r="J256" s="9">
        <f t="shared" ref="J256:J315" si="6">I256/1000*C256</f>
        <v>0</v>
      </c>
      <c r="M256" s="10">
        <f t="shared" si="5"/>
        <v>0</v>
      </c>
    </row>
    <row r="257" spans="1:13" s="6" customFormat="1">
      <c r="A257" s="6" t="s">
        <v>27</v>
      </c>
      <c r="B257" s="6" t="s">
        <v>33</v>
      </c>
      <c r="D257" s="6">
        <v>35</v>
      </c>
      <c r="E257" s="6">
        <v>2.2999999999999998</v>
      </c>
      <c r="F257" s="6">
        <v>0.4</v>
      </c>
      <c r="G257" s="6">
        <v>11.7</v>
      </c>
      <c r="H257" s="6">
        <v>59.8</v>
      </c>
      <c r="I257" s="9">
        <v>41</v>
      </c>
      <c r="J257" s="6">
        <f>I257/600*D257</f>
        <v>2.3916666666666666</v>
      </c>
      <c r="L257" s="6">
        <v>60</v>
      </c>
      <c r="M257" s="7">
        <f>L257/1000*D257</f>
        <v>2.1</v>
      </c>
    </row>
    <row r="258" spans="1:13" s="6" customFormat="1">
      <c r="A258" s="6" t="s">
        <v>27</v>
      </c>
      <c r="B258" s="6" t="s">
        <v>32</v>
      </c>
      <c r="D258" s="6">
        <v>60</v>
      </c>
      <c r="E258" s="6">
        <v>4.5999999999999996</v>
      </c>
      <c r="F258" s="6">
        <v>0.5</v>
      </c>
      <c r="G258" s="6">
        <v>29.5</v>
      </c>
      <c r="H258" s="6">
        <v>140.6</v>
      </c>
      <c r="I258" s="9">
        <v>41</v>
      </c>
      <c r="J258" s="6">
        <f>I258/600*D258</f>
        <v>4.0999999999999996</v>
      </c>
      <c r="L258" s="6">
        <v>58</v>
      </c>
      <c r="M258" s="7">
        <f>L258/1000*D258</f>
        <v>3.48</v>
      </c>
    </row>
    <row r="259" spans="1:13" s="6" customFormat="1">
      <c r="B259" s="20" t="s">
        <v>65</v>
      </c>
      <c r="C259" s="20"/>
      <c r="D259" s="20">
        <f>D219+D221+D232+D237+D246+D253+D257+D258</f>
        <v>815</v>
      </c>
      <c r="E259" s="20">
        <f>E219+E221+E232+E237+E246+E253+E257+E258</f>
        <v>35.799999999999997</v>
      </c>
      <c r="F259" s="20">
        <f>F219+F221+F232+F237+F246+F253+F257+F258</f>
        <v>16.200000000000003</v>
      </c>
      <c r="G259" s="20">
        <f>G219+G221+G232+G237+G246+G253+G257+G258</f>
        <v>114.7</v>
      </c>
      <c r="H259" s="20">
        <f>H219+H221+H232+H237+H246+H253+H257+H258</f>
        <v>747.5</v>
      </c>
      <c r="J259" s="20">
        <f>J219+J221+J232+J237+J246+J253+J257+J258</f>
        <v>78.128115555555539</v>
      </c>
      <c r="K259" s="14"/>
      <c r="L259" s="14"/>
      <c r="M259" s="20">
        <f>M219+M221+M232+M237+M246+M253+M257+M258</f>
        <v>76.872953202614369</v>
      </c>
    </row>
    <row r="260" spans="1:13" s="6" customFormat="1">
      <c r="B260" s="23" t="s">
        <v>66</v>
      </c>
      <c r="C260" s="23"/>
      <c r="D260" s="23">
        <f>D217+D259</f>
        <v>1370</v>
      </c>
      <c r="E260" s="23">
        <f>E217+E259</f>
        <v>60.4</v>
      </c>
      <c r="F260" s="23">
        <f>F217+F259</f>
        <v>27.1</v>
      </c>
      <c r="G260" s="23">
        <f>G217+G259</f>
        <v>194.10000000000002</v>
      </c>
      <c r="H260" s="23">
        <f>H217+H259</f>
        <v>1261.5999999999999</v>
      </c>
      <c r="J260" s="29">
        <f>J217+J259</f>
        <v>152.81266976430973</v>
      </c>
      <c r="K260" s="28"/>
      <c r="L260" s="28"/>
      <c r="M260" s="29">
        <f>M217+M259</f>
        <v>140.08631267973854</v>
      </c>
    </row>
    <row r="261" spans="1:13" s="6" customFormat="1">
      <c r="B261" s="6" t="s">
        <v>139</v>
      </c>
      <c r="J261" s="9">
        <f t="shared" si="6"/>
        <v>0</v>
      </c>
      <c r="M261" s="10">
        <f t="shared" ref="M261:M321" si="7">L261/1000*C261</f>
        <v>0</v>
      </c>
    </row>
    <row r="262" spans="1:13" s="6" customFormat="1">
      <c r="B262" s="6" t="s">
        <v>15</v>
      </c>
      <c r="J262" s="9">
        <f t="shared" si="6"/>
        <v>0</v>
      </c>
      <c r="M262" s="10">
        <f t="shared" si="7"/>
        <v>0</v>
      </c>
    </row>
    <row r="263" spans="1:13" s="6" customFormat="1">
      <c r="A263" s="6" t="s">
        <v>50</v>
      </c>
      <c r="B263" s="6" t="s">
        <v>51</v>
      </c>
      <c r="D263" s="6">
        <v>150</v>
      </c>
      <c r="E263" s="6">
        <v>4.5</v>
      </c>
      <c r="F263" s="6">
        <v>5.5</v>
      </c>
      <c r="G263" s="6">
        <v>26.5</v>
      </c>
      <c r="H263" s="6">
        <v>173.7</v>
      </c>
      <c r="J263" s="6">
        <f>J264+J265+J266+J267+J268</f>
        <v>14.557499999999999</v>
      </c>
      <c r="M263" s="6">
        <f>M264+M265+M266+M267+M268</f>
        <v>15.488499999999998</v>
      </c>
    </row>
    <row r="264" spans="1:13" s="9" customFormat="1" ht="12.75">
      <c r="B264" s="8" t="s">
        <v>41</v>
      </c>
      <c r="C264" s="8">
        <v>181.6</v>
      </c>
      <c r="D264" s="8">
        <v>133.5</v>
      </c>
      <c r="E264" s="8">
        <v>2.5</v>
      </c>
      <c r="F264" s="8">
        <v>0.5</v>
      </c>
      <c r="G264" s="8">
        <v>19.8</v>
      </c>
      <c r="H264" s="8">
        <v>93.5</v>
      </c>
      <c r="I264" s="9">
        <v>55</v>
      </c>
      <c r="J264" s="9">
        <f t="shared" si="6"/>
        <v>9.9879999999999995</v>
      </c>
      <c r="L264" s="9">
        <v>60</v>
      </c>
      <c r="M264" s="10">
        <f t="shared" si="7"/>
        <v>10.895999999999999</v>
      </c>
    </row>
    <row r="265" spans="1:13" s="9" customFormat="1" ht="12.75">
      <c r="B265" s="8" t="s">
        <v>22</v>
      </c>
      <c r="C265" s="8">
        <v>45</v>
      </c>
      <c r="D265" s="8">
        <v>45</v>
      </c>
      <c r="E265" s="8">
        <v>1.2</v>
      </c>
      <c r="F265" s="8">
        <v>1</v>
      </c>
      <c r="G265" s="8">
        <v>2</v>
      </c>
      <c r="H265" s="8">
        <v>21.7</v>
      </c>
      <c r="I265" s="9">
        <v>80</v>
      </c>
      <c r="J265" s="9">
        <f>I265/1000*C265</f>
        <v>3.6</v>
      </c>
      <c r="L265" s="9">
        <v>80</v>
      </c>
      <c r="M265" s="10">
        <f t="shared" si="7"/>
        <v>3.6</v>
      </c>
    </row>
    <row r="266" spans="1:13" s="9" customFormat="1" ht="12.75">
      <c r="B266" s="8" t="s">
        <v>52</v>
      </c>
      <c r="C266" s="8">
        <v>7.5</v>
      </c>
      <c r="D266" s="8">
        <v>7.5</v>
      </c>
      <c r="E266" s="8">
        <v>0.8</v>
      </c>
      <c r="F266" s="8">
        <v>0.1</v>
      </c>
      <c r="G266" s="8">
        <v>4.8</v>
      </c>
      <c r="H266" s="8">
        <v>22.9</v>
      </c>
      <c r="I266" s="9">
        <v>45</v>
      </c>
      <c r="J266" s="9">
        <f t="shared" si="6"/>
        <v>0.33749999999999997</v>
      </c>
      <c r="L266" s="9">
        <v>48</v>
      </c>
      <c r="M266" s="10">
        <f t="shared" si="7"/>
        <v>0.36</v>
      </c>
    </row>
    <row r="267" spans="1:13" s="9" customFormat="1" ht="12.75">
      <c r="B267" s="8" t="s">
        <v>47</v>
      </c>
      <c r="C267" s="8">
        <v>4.5</v>
      </c>
      <c r="D267" s="8">
        <v>4.5</v>
      </c>
      <c r="E267" s="8">
        <v>0</v>
      </c>
      <c r="F267" s="8">
        <v>4</v>
      </c>
      <c r="G267" s="8">
        <v>0</v>
      </c>
      <c r="H267" s="8">
        <v>35.6</v>
      </c>
      <c r="I267" s="9">
        <v>125</v>
      </c>
      <c r="J267" s="9">
        <f>I267/900*C267</f>
        <v>0.625</v>
      </c>
      <c r="L267" s="9">
        <v>125</v>
      </c>
      <c r="M267" s="10">
        <f>L267/900*C267</f>
        <v>0.625</v>
      </c>
    </row>
    <row r="268" spans="1:13" s="9" customFormat="1" ht="12.75">
      <c r="B268" s="8" t="s">
        <v>25</v>
      </c>
      <c r="C268" s="8">
        <v>0.5</v>
      </c>
      <c r="D268" s="8">
        <v>0.5</v>
      </c>
      <c r="E268" s="8">
        <v>0</v>
      </c>
      <c r="F268" s="8">
        <v>0</v>
      </c>
      <c r="G268" s="8">
        <v>0</v>
      </c>
      <c r="H268" s="8">
        <v>0</v>
      </c>
      <c r="I268" s="9">
        <v>14</v>
      </c>
      <c r="J268" s="9">
        <f t="shared" si="6"/>
        <v>7.0000000000000001E-3</v>
      </c>
      <c r="L268" s="9">
        <v>15</v>
      </c>
      <c r="M268" s="10">
        <f t="shared" si="7"/>
        <v>7.4999999999999997E-3</v>
      </c>
    </row>
    <row r="269" spans="1:13" s="6" customFormat="1">
      <c r="A269" s="6" t="s">
        <v>86</v>
      </c>
      <c r="B269" s="6" t="s">
        <v>87</v>
      </c>
      <c r="D269" s="6">
        <v>100</v>
      </c>
      <c r="E269" s="6">
        <v>12.8</v>
      </c>
      <c r="F269" s="6">
        <v>4.0999999999999996</v>
      </c>
      <c r="G269" s="6">
        <v>6.1</v>
      </c>
      <c r="H269" s="6">
        <v>112.3</v>
      </c>
      <c r="J269" s="6">
        <f>J270+J271+J272+J273+J274+J275+J276+J277</f>
        <v>32.133933333333331</v>
      </c>
      <c r="M269" s="6">
        <f>M270+M271+M272+M273+M274+M275+M276+M277</f>
        <v>30.857000000000003</v>
      </c>
    </row>
    <row r="270" spans="1:13" s="9" customFormat="1" ht="12.75">
      <c r="B270" s="8" t="s">
        <v>88</v>
      </c>
      <c r="C270" s="8">
        <v>75.7</v>
      </c>
      <c r="D270" s="8">
        <v>67</v>
      </c>
      <c r="E270" s="8">
        <v>10</v>
      </c>
      <c r="F270" s="8">
        <v>0.5</v>
      </c>
      <c r="G270" s="8">
        <v>0</v>
      </c>
      <c r="H270" s="8">
        <v>44.8</v>
      </c>
      <c r="I270" s="9">
        <v>320</v>
      </c>
      <c r="J270" s="9">
        <f t="shared" si="6"/>
        <v>24.224</v>
      </c>
      <c r="L270" s="9">
        <v>300</v>
      </c>
      <c r="M270" s="10">
        <f t="shared" si="7"/>
        <v>22.71</v>
      </c>
    </row>
    <row r="271" spans="1:13" s="9" customFormat="1" ht="12.75">
      <c r="B271" s="8" t="s">
        <v>44</v>
      </c>
      <c r="C271" s="8">
        <v>27.2</v>
      </c>
      <c r="D271" s="8">
        <v>21.8</v>
      </c>
      <c r="E271" s="8">
        <v>0.3</v>
      </c>
      <c r="F271" s="8">
        <v>0</v>
      </c>
      <c r="G271" s="8">
        <v>1.4</v>
      </c>
      <c r="H271" s="8">
        <v>6.7</v>
      </c>
      <c r="I271" s="9">
        <v>55</v>
      </c>
      <c r="J271" s="9">
        <f t="shared" si="6"/>
        <v>1.496</v>
      </c>
      <c r="L271" s="9">
        <v>60</v>
      </c>
      <c r="M271" s="10">
        <f t="shared" si="7"/>
        <v>1.6319999999999999</v>
      </c>
    </row>
    <row r="272" spans="1:13" s="9" customFormat="1" ht="12.75">
      <c r="B272" s="8" t="s">
        <v>43</v>
      </c>
      <c r="C272" s="8">
        <v>10</v>
      </c>
      <c r="D272" s="8">
        <v>8</v>
      </c>
      <c r="E272" s="8">
        <v>0.1</v>
      </c>
      <c r="F272" s="8">
        <v>0</v>
      </c>
      <c r="G272" s="8">
        <v>0.6</v>
      </c>
      <c r="H272" s="8">
        <v>2.9</v>
      </c>
      <c r="I272" s="9">
        <v>50</v>
      </c>
      <c r="J272" s="9">
        <f t="shared" si="6"/>
        <v>0.5</v>
      </c>
      <c r="L272" s="9">
        <v>60</v>
      </c>
      <c r="M272" s="10">
        <f t="shared" si="7"/>
        <v>0.6</v>
      </c>
    </row>
    <row r="273" spans="1:13" s="9" customFormat="1" ht="12.75">
      <c r="B273" s="8" t="s">
        <v>89</v>
      </c>
      <c r="C273" s="8">
        <v>14.3</v>
      </c>
      <c r="D273" s="8">
        <v>13</v>
      </c>
      <c r="E273" s="8">
        <v>1.6</v>
      </c>
      <c r="F273" s="8">
        <v>1.3</v>
      </c>
      <c r="G273" s="8">
        <v>0.1</v>
      </c>
      <c r="H273" s="8">
        <v>18.399999999999999</v>
      </c>
      <c r="I273" s="9">
        <v>9</v>
      </c>
      <c r="J273" s="9">
        <f>I273/60*C273</f>
        <v>2.145</v>
      </c>
      <c r="L273" s="9">
        <v>9</v>
      </c>
      <c r="M273" s="10">
        <f>L273/60*C273</f>
        <v>2.145</v>
      </c>
    </row>
    <row r="274" spans="1:13" s="9" customFormat="1" ht="12.75">
      <c r="B274" s="8" t="s">
        <v>22</v>
      </c>
      <c r="C274" s="8">
        <v>10</v>
      </c>
      <c r="D274" s="8">
        <v>10</v>
      </c>
      <c r="E274" s="8">
        <v>0.3</v>
      </c>
      <c r="F274" s="8">
        <v>0.2</v>
      </c>
      <c r="G274" s="8">
        <v>0.4</v>
      </c>
      <c r="H274" s="8">
        <v>4.8</v>
      </c>
      <c r="I274" s="9">
        <v>80</v>
      </c>
      <c r="J274" s="9">
        <f>I274/1000*C274</f>
        <v>0.8</v>
      </c>
      <c r="L274" s="9">
        <v>80</v>
      </c>
      <c r="M274" s="10">
        <f t="shared" si="7"/>
        <v>0.8</v>
      </c>
    </row>
    <row r="275" spans="1:13" s="9" customFormat="1" ht="12.75">
      <c r="B275" s="8" t="s">
        <v>90</v>
      </c>
      <c r="C275" s="8">
        <v>8</v>
      </c>
      <c r="D275" s="8">
        <v>8</v>
      </c>
      <c r="E275" s="8">
        <v>0.6</v>
      </c>
      <c r="F275" s="8">
        <v>0.1</v>
      </c>
      <c r="G275" s="8">
        <v>3.6</v>
      </c>
      <c r="H275" s="8">
        <v>17.100000000000001</v>
      </c>
      <c r="I275" s="9">
        <v>41</v>
      </c>
      <c r="J275" s="9">
        <f>I275/600*C275</f>
        <v>0.54666666666666663</v>
      </c>
      <c r="L275" s="9">
        <v>58</v>
      </c>
      <c r="M275" s="10">
        <f t="shared" si="7"/>
        <v>0.46400000000000002</v>
      </c>
    </row>
    <row r="276" spans="1:13" s="9" customFormat="1" ht="12.75">
      <c r="B276" s="8" t="s">
        <v>23</v>
      </c>
      <c r="C276" s="8">
        <v>3</v>
      </c>
      <c r="D276" s="8">
        <v>3</v>
      </c>
      <c r="E276" s="8">
        <v>0</v>
      </c>
      <c r="F276" s="8">
        <v>1.9</v>
      </c>
      <c r="G276" s="8">
        <v>0</v>
      </c>
      <c r="H276" s="8">
        <v>17.5</v>
      </c>
      <c r="I276" s="9">
        <v>145</v>
      </c>
      <c r="J276" s="9">
        <f>I276/180*C276</f>
        <v>2.416666666666667</v>
      </c>
      <c r="L276" s="9">
        <v>150</v>
      </c>
      <c r="M276" s="10">
        <f>L276/180*C276</f>
        <v>2.5</v>
      </c>
    </row>
    <row r="277" spans="1:13" s="9" customFormat="1" ht="12.75">
      <c r="B277" s="8" t="s">
        <v>25</v>
      </c>
      <c r="C277" s="8">
        <v>0.4</v>
      </c>
      <c r="D277" s="8">
        <v>0.4</v>
      </c>
      <c r="E277" s="8">
        <v>0</v>
      </c>
      <c r="F277" s="8">
        <v>0</v>
      </c>
      <c r="G277" s="8">
        <v>0</v>
      </c>
      <c r="H277" s="8">
        <v>0</v>
      </c>
      <c r="I277" s="9">
        <v>14</v>
      </c>
      <c r="J277" s="9">
        <f t="shared" si="6"/>
        <v>5.6000000000000008E-3</v>
      </c>
      <c r="L277" s="9">
        <v>15</v>
      </c>
      <c r="M277" s="10">
        <f t="shared" si="7"/>
        <v>6.0000000000000001E-3</v>
      </c>
    </row>
    <row r="278" spans="1:13" s="9" customFormat="1" ht="12.75">
      <c r="B278" s="8" t="s">
        <v>57</v>
      </c>
      <c r="C278" s="8"/>
      <c r="D278" s="8">
        <v>120</v>
      </c>
      <c r="E278" s="8"/>
      <c r="F278" s="8"/>
      <c r="G278" s="8"/>
      <c r="H278" s="8"/>
      <c r="J278" s="9">
        <f t="shared" si="6"/>
        <v>0</v>
      </c>
      <c r="M278" s="10">
        <f t="shared" si="7"/>
        <v>0</v>
      </c>
    </row>
    <row r="279" spans="1:13" s="6" customFormat="1">
      <c r="A279" s="6" t="s">
        <v>91</v>
      </c>
      <c r="B279" s="6" t="s">
        <v>92</v>
      </c>
      <c r="D279" s="6">
        <v>20</v>
      </c>
      <c r="E279" s="6">
        <v>0.7</v>
      </c>
      <c r="F279" s="6">
        <v>1.5</v>
      </c>
      <c r="G279" s="6">
        <v>1.9</v>
      </c>
      <c r="H279" s="6">
        <v>23.8</v>
      </c>
      <c r="J279" s="6">
        <f>J280+J281+J282+J283</f>
        <v>2.9617288888888895</v>
      </c>
      <c r="M279" s="6">
        <f>M280+M281+M282+M283</f>
        <v>3.0110333333333337</v>
      </c>
    </row>
    <row r="280" spans="1:13" s="9" customFormat="1" ht="12.75">
      <c r="B280" s="8" t="s">
        <v>22</v>
      </c>
      <c r="C280" s="17">
        <v>20</v>
      </c>
      <c r="D280" s="17">
        <v>20</v>
      </c>
      <c r="E280" s="17">
        <v>0.54</v>
      </c>
      <c r="F280" s="17">
        <v>0.44000000000000006</v>
      </c>
      <c r="G280" s="17">
        <v>0.88000000000000012</v>
      </c>
      <c r="H280" s="17">
        <v>9.64</v>
      </c>
      <c r="I280" s="9">
        <v>80</v>
      </c>
      <c r="J280" s="9">
        <f>I280/1000*C280</f>
        <v>1.6</v>
      </c>
      <c r="L280" s="9">
        <v>80</v>
      </c>
      <c r="M280" s="10">
        <f t="shared" si="7"/>
        <v>1.6</v>
      </c>
    </row>
    <row r="281" spans="1:13" s="9" customFormat="1" ht="12.75">
      <c r="B281" s="8" t="s">
        <v>52</v>
      </c>
      <c r="C281" s="17">
        <v>1.6</v>
      </c>
      <c r="D281" s="17">
        <v>1.6</v>
      </c>
      <c r="E281" s="17">
        <v>0.16</v>
      </c>
      <c r="F281" s="17">
        <v>0.02</v>
      </c>
      <c r="G281" s="17">
        <v>1.02</v>
      </c>
      <c r="H281" s="17">
        <v>4.88</v>
      </c>
      <c r="I281" s="9">
        <v>45</v>
      </c>
      <c r="J281" s="9">
        <f t="shared" si="6"/>
        <v>7.1999999999999995E-2</v>
      </c>
      <c r="L281" s="9">
        <v>48</v>
      </c>
      <c r="M281" s="10">
        <f t="shared" si="7"/>
        <v>7.6800000000000007E-2</v>
      </c>
    </row>
    <row r="282" spans="1:13" s="9" customFormat="1" ht="12.75">
      <c r="B282" s="8" t="s">
        <v>23</v>
      </c>
      <c r="C282" s="17">
        <v>1.6</v>
      </c>
      <c r="D282" s="17">
        <v>1.6</v>
      </c>
      <c r="E282" s="17">
        <v>0.02</v>
      </c>
      <c r="F282" s="17">
        <v>1.02</v>
      </c>
      <c r="G282" s="17">
        <v>0.02</v>
      </c>
      <c r="H282" s="17">
        <v>9.32</v>
      </c>
      <c r="I282" s="9">
        <v>145</v>
      </c>
      <c r="J282" s="9">
        <f>I282/180*C282</f>
        <v>1.288888888888889</v>
      </c>
      <c r="L282" s="9">
        <v>150</v>
      </c>
      <c r="M282" s="10">
        <f>L282/180*C282</f>
        <v>1.3333333333333335</v>
      </c>
    </row>
    <row r="283" spans="1:13" s="9" customFormat="1" ht="12.75">
      <c r="B283" s="8" t="s">
        <v>25</v>
      </c>
      <c r="C283" s="17">
        <v>0.06</v>
      </c>
      <c r="D283" s="17">
        <v>0.06</v>
      </c>
      <c r="E283" s="17">
        <v>0</v>
      </c>
      <c r="F283" s="17">
        <v>0</v>
      </c>
      <c r="G283" s="17">
        <v>0</v>
      </c>
      <c r="H283" s="17">
        <v>0</v>
      </c>
      <c r="I283" s="9">
        <v>14</v>
      </c>
      <c r="J283" s="9">
        <f t="shared" si="6"/>
        <v>8.4000000000000003E-4</v>
      </c>
      <c r="L283" s="9">
        <v>15</v>
      </c>
      <c r="M283" s="10">
        <f t="shared" si="7"/>
        <v>8.9999999999999998E-4</v>
      </c>
    </row>
    <row r="284" spans="1:13" s="6" customFormat="1">
      <c r="A284" s="6" t="s">
        <v>140</v>
      </c>
      <c r="B284" s="6" t="s">
        <v>141</v>
      </c>
      <c r="D284" s="6">
        <v>200</v>
      </c>
      <c r="E284" s="6">
        <v>3.9</v>
      </c>
      <c r="F284" s="6">
        <v>2.9</v>
      </c>
      <c r="G284" s="6">
        <v>11.2</v>
      </c>
      <c r="H284" s="6">
        <v>86</v>
      </c>
      <c r="J284" s="6">
        <f>J285+J286+J287</f>
        <v>11.31</v>
      </c>
      <c r="M284" s="6">
        <f>M285+M286+M287</f>
        <v>11.56</v>
      </c>
    </row>
    <row r="285" spans="1:13" s="9" customFormat="1" ht="12.75">
      <c r="B285" s="8" t="s">
        <v>142</v>
      </c>
      <c r="C285" s="8">
        <v>5</v>
      </c>
      <c r="D285" s="8">
        <v>5</v>
      </c>
      <c r="E285" s="8">
        <v>1.1000000000000001</v>
      </c>
      <c r="F285" s="8">
        <v>0.7</v>
      </c>
      <c r="G285" s="8">
        <v>0.5</v>
      </c>
      <c r="H285" s="8">
        <v>12.4</v>
      </c>
      <c r="I285" s="9">
        <v>55</v>
      </c>
      <c r="J285" s="9">
        <f>I285/100*C285</f>
        <v>2.75</v>
      </c>
      <c r="L285" s="9">
        <v>60</v>
      </c>
      <c r="M285" s="10">
        <f>L285/100*C285</f>
        <v>3</v>
      </c>
    </row>
    <row r="286" spans="1:13" s="9" customFormat="1" ht="12.75">
      <c r="B286" s="8" t="s">
        <v>22</v>
      </c>
      <c r="C286" s="8">
        <v>100</v>
      </c>
      <c r="D286" s="8">
        <v>100</v>
      </c>
      <c r="E286" s="8">
        <v>2.7</v>
      </c>
      <c r="F286" s="8">
        <v>2.2000000000000002</v>
      </c>
      <c r="G286" s="8">
        <v>4.4000000000000004</v>
      </c>
      <c r="H286" s="8">
        <v>48.2</v>
      </c>
      <c r="I286" s="9">
        <v>80</v>
      </c>
      <c r="J286" s="9">
        <f t="shared" si="6"/>
        <v>8</v>
      </c>
      <c r="L286" s="9">
        <v>80</v>
      </c>
      <c r="M286" s="10">
        <f t="shared" si="7"/>
        <v>8</v>
      </c>
    </row>
    <row r="287" spans="1:13" s="9" customFormat="1" ht="12.75">
      <c r="B287" s="8" t="s">
        <v>24</v>
      </c>
      <c r="C287" s="8">
        <v>7</v>
      </c>
      <c r="D287" s="8">
        <v>7</v>
      </c>
      <c r="E287" s="8">
        <v>0</v>
      </c>
      <c r="F287" s="8">
        <v>0</v>
      </c>
      <c r="G287" s="8">
        <v>6.4</v>
      </c>
      <c r="H287" s="8">
        <v>25.4</v>
      </c>
      <c r="I287" s="9">
        <v>80</v>
      </c>
      <c r="J287" s="9">
        <f t="shared" si="6"/>
        <v>0.56000000000000005</v>
      </c>
      <c r="L287" s="9">
        <v>80</v>
      </c>
      <c r="M287" s="10">
        <f t="shared" si="7"/>
        <v>0.56000000000000005</v>
      </c>
    </row>
    <row r="288" spans="1:13" s="9" customFormat="1" ht="12.75">
      <c r="B288" s="8" t="s">
        <v>26</v>
      </c>
      <c r="C288" s="8">
        <v>120</v>
      </c>
      <c r="D288" s="8">
        <v>120</v>
      </c>
      <c r="E288" s="8">
        <v>0</v>
      </c>
      <c r="F288" s="8">
        <v>0</v>
      </c>
      <c r="G288" s="8">
        <v>0</v>
      </c>
      <c r="H288" s="8">
        <v>0</v>
      </c>
      <c r="J288" s="9">
        <f t="shared" si="6"/>
        <v>0</v>
      </c>
      <c r="M288" s="10">
        <f t="shared" si="7"/>
        <v>0</v>
      </c>
    </row>
    <row r="289" spans="1:13" s="6" customFormat="1">
      <c r="A289" s="6" t="s">
        <v>27</v>
      </c>
      <c r="B289" s="6" t="s">
        <v>32</v>
      </c>
      <c r="D289" s="6">
        <v>30</v>
      </c>
      <c r="E289" s="6">
        <v>2.2999999999999998</v>
      </c>
      <c r="F289" s="6">
        <v>0.2</v>
      </c>
      <c r="G289" s="6">
        <v>14.8</v>
      </c>
      <c r="H289" s="6">
        <v>70.3</v>
      </c>
      <c r="I289" s="9">
        <v>41</v>
      </c>
      <c r="J289" s="6">
        <f>I289/600*D289</f>
        <v>2.0499999999999998</v>
      </c>
      <c r="L289" s="6">
        <v>58</v>
      </c>
      <c r="M289" s="6">
        <f>L289/1000*D289</f>
        <v>1.74</v>
      </c>
    </row>
    <row r="290" spans="1:13" s="6" customFormat="1">
      <c r="A290" s="6" t="s">
        <v>27</v>
      </c>
      <c r="B290" s="6" t="s">
        <v>33</v>
      </c>
      <c r="D290" s="6">
        <v>20</v>
      </c>
      <c r="E290" s="6">
        <v>1.3</v>
      </c>
      <c r="F290" s="6">
        <v>0.2</v>
      </c>
      <c r="G290" s="6">
        <v>6.7</v>
      </c>
      <c r="H290" s="6">
        <v>34.200000000000003</v>
      </c>
      <c r="I290" s="9">
        <v>41</v>
      </c>
      <c r="J290" s="6">
        <f>I290/600*D290</f>
        <v>1.3666666666666667</v>
      </c>
      <c r="L290" s="6">
        <v>60</v>
      </c>
      <c r="M290" s="6">
        <f>L290/1000*D290</f>
        <v>1.2</v>
      </c>
    </row>
    <row r="291" spans="1:13" s="6" customFormat="1">
      <c r="B291" s="13" t="s">
        <v>34</v>
      </c>
      <c r="C291" s="13"/>
      <c r="D291" s="13">
        <f>D263+D269+D279+D284+D289+D290</f>
        <v>520</v>
      </c>
      <c r="E291" s="13">
        <f>E263+E269+E279+E284+E289+E290</f>
        <v>25.5</v>
      </c>
      <c r="F291" s="13">
        <f>F263+F269+F279+F284+F289+F290</f>
        <v>14.399999999999999</v>
      </c>
      <c r="G291" s="13">
        <f>G263+G269+G279+G284+G289+G290</f>
        <v>67.2</v>
      </c>
      <c r="H291" s="13">
        <f>H263+H269+H279+H284+H289+H290</f>
        <v>500.3</v>
      </c>
      <c r="J291" s="13">
        <f>J263+J269+J279+J284+J289+J290</f>
        <v>64.379828888888881</v>
      </c>
      <c r="K291" s="14"/>
      <c r="L291" s="14"/>
      <c r="M291" s="13">
        <f>M263+M269+M279+M284+M289+M290</f>
        <v>63.856533333333338</v>
      </c>
    </row>
    <row r="292" spans="1:13" s="6" customFormat="1">
      <c r="B292" s="6" t="s">
        <v>35</v>
      </c>
      <c r="J292" s="9">
        <f t="shared" si="6"/>
        <v>0</v>
      </c>
      <c r="M292" s="10">
        <f t="shared" si="7"/>
        <v>0</v>
      </c>
    </row>
    <row r="293" spans="1:13" s="6" customFormat="1">
      <c r="A293" s="6" t="s">
        <v>68</v>
      </c>
      <c r="B293" s="6" t="s">
        <v>69</v>
      </c>
      <c r="D293" s="6">
        <v>60</v>
      </c>
      <c r="E293" s="6">
        <v>0.9</v>
      </c>
      <c r="F293" s="6">
        <v>0.1</v>
      </c>
      <c r="G293" s="6">
        <v>5.2</v>
      </c>
      <c r="H293" s="6">
        <v>25.2</v>
      </c>
      <c r="J293" s="6">
        <f>J294+J295</f>
        <v>4.13</v>
      </c>
      <c r="M293" s="6">
        <f>M294+M295</f>
        <v>5.9260000000000002</v>
      </c>
    </row>
    <row r="294" spans="1:13" s="9" customFormat="1" ht="12.75">
      <c r="B294" s="8" t="s">
        <v>70</v>
      </c>
      <c r="C294" s="8">
        <v>81.8</v>
      </c>
      <c r="D294" s="8">
        <v>65.400000000000006</v>
      </c>
      <c r="E294" s="8">
        <v>0.9</v>
      </c>
      <c r="F294" s="8">
        <v>0.1</v>
      </c>
      <c r="G294" s="8">
        <v>5.2</v>
      </c>
      <c r="H294" s="8">
        <v>25.2</v>
      </c>
      <c r="I294" s="9">
        <v>50</v>
      </c>
      <c r="J294" s="9">
        <f t="shared" si="6"/>
        <v>4.09</v>
      </c>
      <c r="L294" s="9">
        <v>70</v>
      </c>
      <c r="M294" s="10">
        <f t="shared" si="7"/>
        <v>5.726</v>
      </c>
    </row>
    <row r="295" spans="1:13" s="9" customFormat="1" ht="12.75">
      <c r="B295" s="8" t="s">
        <v>71</v>
      </c>
      <c r="C295" s="8">
        <v>0.1</v>
      </c>
      <c r="D295" s="8">
        <v>0.1</v>
      </c>
      <c r="E295" s="8">
        <v>0</v>
      </c>
      <c r="F295" s="8">
        <v>0</v>
      </c>
      <c r="G295" s="8">
        <v>0</v>
      </c>
      <c r="H295" s="8">
        <v>0</v>
      </c>
      <c r="I295" s="9">
        <v>60</v>
      </c>
      <c r="J295" s="9">
        <f>I295/150*C295</f>
        <v>4.0000000000000008E-2</v>
      </c>
      <c r="L295" s="9">
        <v>20</v>
      </c>
      <c r="M295" s="10">
        <f>L295/10*C295</f>
        <v>0.2</v>
      </c>
    </row>
    <row r="296" spans="1:13" s="9" customFormat="1" ht="12.75">
      <c r="B296" s="8" t="s">
        <v>26</v>
      </c>
      <c r="C296" s="8">
        <v>200</v>
      </c>
      <c r="D296" s="8">
        <v>200</v>
      </c>
      <c r="E296" s="8">
        <v>0</v>
      </c>
      <c r="F296" s="8">
        <v>0</v>
      </c>
      <c r="G296" s="8">
        <v>0</v>
      </c>
      <c r="H296" s="8">
        <v>0</v>
      </c>
      <c r="J296" s="9">
        <f t="shared" si="6"/>
        <v>0</v>
      </c>
      <c r="M296" s="10">
        <f t="shared" si="7"/>
        <v>0</v>
      </c>
    </row>
    <row r="297" spans="1:13" s="6" customFormat="1">
      <c r="A297" s="6" t="s">
        <v>143</v>
      </c>
      <c r="B297" s="6" t="s">
        <v>144</v>
      </c>
      <c r="D297" s="6">
        <v>200</v>
      </c>
      <c r="E297" s="6">
        <v>6.5</v>
      </c>
      <c r="F297" s="6">
        <v>2.8</v>
      </c>
      <c r="G297" s="6">
        <v>14.9</v>
      </c>
      <c r="H297" s="6">
        <v>110.9</v>
      </c>
      <c r="J297" s="6">
        <f>J298+J299+J300+J301+J302+J303+J304</f>
        <v>8.433755555555555</v>
      </c>
      <c r="M297" s="6">
        <f>M298+M299+M300+M301+M302+M303+M304</f>
        <v>9.1680555555555543</v>
      </c>
    </row>
    <row r="298" spans="1:13" s="9" customFormat="1" ht="12.75">
      <c r="B298" s="8" t="s">
        <v>41</v>
      </c>
      <c r="C298" s="17">
        <v>108.8</v>
      </c>
      <c r="D298" s="17">
        <v>80</v>
      </c>
      <c r="E298" s="17">
        <v>1.5</v>
      </c>
      <c r="F298" s="17">
        <v>0.27999999999999997</v>
      </c>
      <c r="G298" s="17">
        <v>11.86</v>
      </c>
      <c r="H298" s="17">
        <v>56.02</v>
      </c>
      <c r="I298" s="9">
        <v>55</v>
      </c>
      <c r="J298" s="9">
        <f t="shared" si="6"/>
        <v>5.984</v>
      </c>
      <c r="L298" s="9">
        <v>60</v>
      </c>
      <c r="M298" s="10">
        <f t="shared" si="7"/>
        <v>6.5279999999999996</v>
      </c>
    </row>
    <row r="299" spans="1:13" s="9" customFormat="1" ht="12.75">
      <c r="B299" s="8" t="s">
        <v>44</v>
      </c>
      <c r="C299" s="17">
        <v>10</v>
      </c>
      <c r="D299" s="17">
        <v>8</v>
      </c>
      <c r="E299" s="17">
        <v>0.1</v>
      </c>
      <c r="F299" s="17">
        <v>0</v>
      </c>
      <c r="G299" s="17">
        <v>0.5</v>
      </c>
      <c r="H299" s="17">
        <v>2.46</v>
      </c>
      <c r="I299" s="9">
        <v>55</v>
      </c>
      <c r="J299" s="9">
        <f t="shared" si="6"/>
        <v>0.55000000000000004</v>
      </c>
      <c r="L299" s="9">
        <v>60</v>
      </c>
      <c r="M299" s="10">
        <f t="shared" si="7"/>
        <v>0.6</v>
      </c>
    </row>
    <row r="300" spans="1:13" s="9" customFormat="1" ht="12.75">
      <c r="B300" s="8" t="s">
        <v>145</v>
      </c>
      <c r="C300" s="17">
        <v>16</v>
      </c>
      <c r="D300" s="17">
        <v>16</v>
      </c>
      <c r="E300" s="17">
        <v>3.08</v>
      </c>
      <c r="F300" s="17">
        <v>0.27999999999999997</v>
      </c>
      <c r="G300" s="17">
        <v>7.2</v>
      </c>
      <c r="H300" s="17">
        <v>43.7</v>
      </c>
      <c r="I300" s="9">
        <v>50</v>
      </c>
      <c r="J300" s="9">
        <f t="shared" si="6"/>
        <v>0.8</v>
      </c>
      <c r="L300" s="9">
        <v>50</v>
      </c>
      <c r="M300" s="10">
        <f t="shared" si="7"/>
        <v>0.8</v>
      </c>
    </row>
    <row r="301" spans="1:13" s="9" customFormat="1" ht="12.75">
      <c r="B301" s="8" t="s">
        <v>43</v>
      </c>
      <c r="C301" s="17">
        <v>10</v>
      </c>
      <c r="D301" s="17">
        <v>8</v>
      </c>
      <c r="E301" s="17">
        <v>0.1</v>
      </c>
      <c r="F301" s="17">
        <v>0.02</v>
      </c>
      <c r="G301" s="17">
        <v>0.6</v>
      </c>
      <c r="H301" s="17">
        <v>2.94</v>
      </c>
      <c r="I301" s="9">
        <v>50</v>
      </c>
      <c r="J301" s="9">
        <f t="shared" si="6"/>
        <v>0.5</v>
      </c>
      <c r="L301" s="9">
        <v>60</v>
      </c>
      <c r="M301" s="10">
        <f t="shared" si="7"/>
        <v>0.6</v>
      </c>
    </row>
    <row r="302" spans="1:13" s="9" customFormat="1" ht="12.75">
      <c r="B302" s="8" t="s">
        <v>47</v>
      </c>
      <c r="C302" s="17">
        <v>4</v>
      </c>
      <c r="D302" s="17">
        <v>4</v>
      </c>
      <c r="E302" s="17">
        <v>0</v>
      </c>
      <c r="F302" s="17">
        <v>3.5200000000000005</v>
      </c>
      <c r="G302" s="17">
        <v>0</v>
      </c>
      <c r="H302" s="17">
        <v>31.639999999999997</v>
      </c>
      <c r="I302" s="9">
        <v>125</v>
      </c>
      <c r="J302" s="9">
        <f>I302/900*C302</f>
        <v>0.55555555555555558</v>
      </c>
      <c r="L302" s="9">
        <v>125</v>
      </c>
      <c r="M302" s="10">
        <f>L302/900*C302</f>
        <v>0.55555555555555558</v>
      </c>
    </row>
    <row r="303" spans="1:13" s="9" customFormat="1" ht="12.75">
      <c r="B303" s="8" t="s">
        <v>48</v>
      </c>
      <c r="C303" s="17">
        <v>0.04</v>
      </c>
      <c r="D303" s="17">
        <v>0.04</v>
      </c>
      <c r="E303" s="17">
        <v>0</v>
      </c>
      <c r="F303" s="17">
        <v>0</v>
      </c>
      <c r="G303" s="17">
        <v>0.02</v>
      </c>
      <c r="H303" s="17">
        <v>0.1</v>
      </c>
      <c r="I303" s="9">
        <v>20</v>
      </c>
      <c r="J303" s="9">
        <f>I303/20*C303</f>
        <v>0.04</v>
      </c>
      <c r="L303" s="9">
        <v>20</v>
      </c>
      <c r="M303" s="10">
        <f>L303/10*C303</f>
        <v>0.08</v>
      </c>
    </row>
    <row r="304" spans="1:13" s="9" customFormat="1" ht="12.75">
      <c r="B304" s="8" t="s">
        <v>25</v>
      </c>
      <c r="C304" s="17">
        <v>0.3</v>
      </c>
      <c r="D304" s="17">
        <v>0.3</v>
      </c>
      <c r="E304" s="17">
        <v>0</v>
      </c>
      <c r="F304" s="17">
        <v>0</v>
      </c>
      <c r="G304" s="17">
        <v>0</v>
      </c>
      <c r="H304" s="17">
        <v>0</v>
      </c>
      <c r="I304" s="9">
        <v>14</v>
      </c>
      <c r="J304" s="9">
        <f t="shared" si="6"/>
        <v>4.1999999999999997E-3</v>
      </c>
      <c r="L304" s="9">
        <v>15</v>
      </c>
      <c r="M304" s="10">
        <f t="shared" si="7"/>
        <v>4.4999999999999997E-3</v>
      </c>
    </row>
    <row r="305" spans="1:13" s="9" customFormat="1" ht="12.75">
      <c r="B305" s="8" t="s">
        <v>49</v>
      </c>
      <c r="C305" s="31">
        <v>130</v>
      </c>
      <c r="D305" s="31">
        <v>130</v>
      </c>
      <c r="E305" s="17">
        <v>2.44</v>
      </c>
      <c r="F305" s="17">
        <v>0.57999999999999996</v>
      </c>
      <c r="G305" s="17">
        <v>0.36</v>
      </c>
      <c r="H305" s="17">
        <v>16.34</v>
      </c>
      <c r="J305" s="9">
        <f t="shared" si="6"/>
        <v>0</v>
      </c>
      <c r="M305" s="10">
        <f t="shared" si="7"/>
        <v>0</v>
      </c>
    </row>
    <row r="306" spans="1:13" s="6" customFormat="1">
      <c r="A306" s="6" t="s">
        <v>146</v>
      </c>
      <c r="B306" s="6" t="s">
        <v>147</v>
      </c>
      <c r="D306" s="6">
        <v>150</v>
      </c>
      <c r="E306" s="6">
        <v>8.1999999999999993</v>
      </c>
      <c r="F306" s="6">
        <v>6.3</v>
      </c>
      <c r="G306" s="6">
        <v>35.9</v>
      </c>
      <c r="H306" s="6">
        <v>233.7</v>
      </c>
      <c r="J306" s="6">
        <f>J307+J308+J309</f>
        <v>11.970777777777778</v>
      </c>
      <c r="M306" s="6">
        <f>M307+M308+M309</f>
        <v>12.229166666666668</v>
      </c>
    </row>
    <row r="307" spans="1:13" s="9" customFormat="1" ht="12.75">
      <c r="B307" s="8" t="s">
        <v>148</v>
      </c>
      <c r="C307" s="8">
        <v>69</v>
      </c>
      <c r="D307" s="8">
        <v>69</v>
      </c>
      <c r="E307" s="8">
        <v>8.1999999999999993</v>
      </c>
      <c r="F307" s="8">
        <v>2</v>
      </c>
      <c r="G307" s="8">
        <v>35.9</v>
      </c>
      <c r="H307" s="8">
        <v>194.1</v>
      </c>
      <c r="I307" s="9">
        <v>94</v>
      </c>
      <c r="J307" s="9">
        <f t="shared" si="6"/>
        <v>6.4859999999999998</v>
      </c>
      <c r="L307" s="9">
        <v>95</v>
      </c>
      <c r="M307" s="10">
        <f t="shared" si="7"/>
        <v>6.5549999999999997</v>
      </c>
    </row>
    <row r="308" spans="1:13" s="9" customFormat="1" ht="12.75">
      <c r="B308" s="8" t="s">
        <v>23</v>
      </c>
      <c r="C308" s="8">
        <v>6.8</v>
      </c>
      <c r="D308" s="8">
        <v>6.8</v>
      </c>
      <c r="E308" s="8">
        <v>0.1</v>
      </c>
      <c r="F308" s="8">
        <v>4.3</v>
      </c>
      <c r="G308" s="8">
        <v>0.1</v>
      </c>
      <c r="H308" s="8">
        <v>39.6</v>
      </c>
      <c r="I308" s="9">
        <v>145</v>
      </c>
      <c r="J308" s="9">
        <f>I308/180*C308</f>
        <v>5.4777777777777779</v>
      </c>
      <c r="L308" s="9">
        <v>150</v>
      </c>
      <c r="M308" s="10">
        <f>L308/180*C308</f>
        <v>5.666666666666667</v>
      </c>
    </row>
    <row r="309" spans="1:13" s="9" customFormat="1" ht="12.75">
      <c r="B309" s="8" t="s">
        <v>25</v>
      </c>
      <c r="C309" s="8">
        <v>0.5</v>
      </c>
      <c r="D309" s="8">
        <v>0.5</v>
      </c>
      <c r="E309" s="8">
        <v>0</v>
      </c>
      <c r="F309" s="8">
        <v>0</v>
      </c>
      <c r="G309" s="8">
        <v>0</v>
      </c>
      <c r="H309" s="8">
        <v>0</v>
      </c>
      <c r="I309" s="9">
        <v>14</v>
      </c>
      <c r="J309" s="9">
        <f t="shared" si="6"/>
        <v>7.0000000000000001E-3</v>
      </c>
      <c r="L309" s="9">
        <v>15</v>
      </c>
      <c r="M309" s="10">
        <f t="shared" si="7"/>
        <v>7.4999999999999997E-3</v>
      </c>
    </row>
    <row r="310" spans="1:13" s="9" customFormat="1" ht="12.75">
      <c r="B310" s="8" t="s">
        <v>26</v>
      </c>
      <c r="C310" s="8">
        <v>102</v>
      </c>
      <c r="D310" s="8">
        <v>102</v>
      </c>
      <c r="E310" s="8">
        <v>0</v>
      </c>
      <c r="F310" s="8">
        <v>0</v>
      </c>
      <c r="G310" s="8">
        <v>0</v>
      </c>
      <c r="H310" s="8">
        <v>0</v>
      </c>
      <c r="J310" s="9">
        <f t="shared" si="6"/>
        <v>0</v>
      </c>
      <c r="M310" s="10">
        <f t="shared" si="7"/>
        <v>0</v>
      </c>
    </row>
    <row r="311" spans="1:13" s="6" customFormat="1">
      <c r="A311" s="6" t="s">
        <v>149</v>
      </c>
      <c r="B311" s="6" t="s">
        <v>150</v>
      </c>
      <c r="D311" s="6">
        <v>90</v>
      </c>
      <c r="E311" s="6">
        <v>13.5</v>
      </c>
      <c r="F311" s="6">
        <v>14</v>
      </c>
      <c r="G311" s="6">
        <v>2.1</v>
      </c>
      <c r="H311" s="6">
        <v>188.3</v>
      </c>
      <c r="J311" s="6">
        <f>J312+J313+J314+J315+J316+J317+J318</f>
        <v>62.779832499999991</v>
      </c>
      <c r="M311" s="6">
        <f>M312+M313+M314+M315+M316+M317+M318</f>
        <v>66.914964705882355</v>
      </c>
    </row>
    <row r="312" spans="1:13" s="8" customFormat="1" ht="12.75">
      <c r="B312" s="8" t="s">
        <v>55</v>
      </c>
      <c r="C312" s="17">
        <v>82.125</v>
      </c>
      <c r="D312" s="17">
        <v>72.674999999999997</v>
      </c>
      <c r="E312" s="17">
        <v>12.7125</v>
      </c>
      <c r="F312" s="17">
        <v>10.237499999999999</v>
      </c>
      <c r="G312" s="17">
        <v>0</v>
      </c>
      <c r="H312" s="17">
        <v>142.875</v>
      </c>
      <c r="I312" s="8">
        <v>650</v>
      </c>
      <c r="J312" s="9">
        <f t="shared" si="6"/>
        <v>53.381250000000001</v>
      </c>
      <c r="L312" s="9">
        <v>650</v>
      </c>
      <c r="M312" s="10">
        <f t="shared" si="7"/>
        <v>53.381250000000001</v>
      </c>
    </row>
    <row r="313" spans="1:13" s="8" customFormat="1" ht="12.75">
      <c r="B313" s="8" t="s">
        <v>44</v>
      </c>
      <c r="C313" s="17">
        <v>8.2125000000000004</v>
      </c>
      <c r="D313" s="17">
        <v>6.5249999999999995</v>
      </c>
      <c r="E313" s="17">
        <v>0.1125</v>
      </c>
      <c r="F313" s="17">
        <v>0</v>
      </c>
      <c r="G313" s="17">
        <v>0.45</v>
      </c>
      <c r="H313" s="17">
        <v>2.0249999999999999</v>
      </c>
      <c r="I313" s="8">
        <v>55</v>
      </c>
      <c r="J313" s="9">
        <f t="shared" si="6"/>
        <v>0.45168750000000002</v>
      </c>
      <c r="L313" s="9">
        <v>60</v>
      </c>
      <c r="M313" s="10">
        <f t="shared" si="7"/>
        <v>0.49275000000000002</v>
      </c>
    </row>
    <row r="314" spans="1:13" s="8" customFormat="1" ht="12.75">
      <c r="B314" s="8" t="s">
        <v>43</v>
      </c>
      <c r="C314" s="17">
        <v>2.25</v>
      </c>
      <c r="D314" s="17">
        <v>1.8</v>
      </c>
      <c r="E314" s="17">
        <v>0</v>
      </c>
      <c r="F314" s="17">
        <v>0</v>
      </c>
      <c r="G314" s="17">
        <v>0.1125</v>
      </c>
      <c r="H314" s="17">
        <v>0.67499999999999993</v>
      </c>
      <c r="I314" s="8">
        <v>50</v>
      </c>
      <c r="J314" s="9">
        <f t="shared" si="6"/>
        <v>0.1125</v>
      </c>
      <c r="L314" s="9">
        <v>60</v>
      </c>
      <c r="M314" s="10">
        <f t="shared" si="7"/>
        <v>0.13500000000000001</v>
      </c>
    </row>
    <row r="315" spans="1:13" s="8" customFormat="1" ht="12.75">
      <c r="B315" s="8" t="s">
        <v>52</v>
      </c>
      <c r="C315" s="17">
        <v>1.125</v>
      </c>
      <c r="D315" s="17">
        <v>1.125</v>
      </c>
      <c r="E315" s="17">
        <v>0.1125</v>
      </c>
      <c r="F315" s="17">
        <v>0</v>
      </c>
      <c r="G315" s="17">
        <v>0.67499999999999993</v>
      </c>
      <c r="H315" s="17">
        <v>3.6</v>
      </c>
      <c r="I315" s="8">
        <v>45</v>
      </c>
      <c r="J315" s="9">
        <f t="shared" si="6"/>
        <v>5.0624999999999996E-2</v>
      </c>
      <c r="L315" s="9">
        <v>48</v>
      </c>
      <c r="M315" s="10">
        <f t="shared" si="7"/>
        <v>5.3999999999999999E-2</v>
      </c>
    </row>
    <row r="316" spans="1:13" s="8" customFormat="1" ht="12.75">
      <c r="B316" s="8" t="s">
        <v>46</v>
      </c>
      <c r="C316" s="17">
        <v>22.5</v>
      </c>
      <c r="D316" s="17">
        <v>22.5</v>
      </c>
      <c r="E316" s="17">
        <v>0.5625</v>
      </c>
      <c r="F316" s="17">
        <v>2.9250000000000003</v>
      </c>
      <c r="G316" s="17">
        <v>0.67499999999999993</v>
      </c>
      <c r="H316" s="17">
        <v>31.837500000000002</v>
      </c>
      <c r="I316" s="8">
        <v>140</v>
      </c>
      <c r="J316" s="9">
        <f>I316/400*C316</f>
        <v>7.8749999999999991</v>
      </c>
      <c r="L316" s="9">
        <v>90</v>
      </c>
      <c r="M316" s="10">
        <f>L316/170*C316</f>
        <v>11.911764705882353</v>
      </c>
    </row>
    <row r="317" spans="1:13" s="8" customFormat="1" ht="12.75">
      <c r="B317" s="8" t="s">
        <v>23</v>
      </c>
      <c r="C317" s="17">
        <v>1.125</v>
      </c>
      <c r="D317" s="17">
        <v>1.125</v>
      </c>
      <c r="E317" s="17">
        <v>0</v>
      </c>
      <c r="F317" s="17">
        <v>0.67499999999999993</v>
      </c>
      <c r="G317" s="17">
        <v>0</v>
      </c>
      <c r="H317" s="17">
        <v>6.8624999999999998</v>
      </c>
      <c r="I317" s="8">
        <v>145</v>
      </c>
      <c r="J317" s="9">
        <f>I317/180*C317</f>
        <v>0.90625</v>
      </c>
      <c r="L317" s="9">
        <v>150</v>
      </c>
      <c r="M317" s="10">
        <f>L317/180*C317</f>
        <v>0.9375</v>
      </c>
    </row>
    <row r="318" spans="1:13" s="8" customFormat="1" ht="12.75">
      <c r="B318" s="8" t="s">
        <v>25</v>
      </c>
      <c r="C318" s="17">
        <v>0.18</v>
      </c>
      <c r="D318" s="17">
        <v>0.18</v>
      </c>
      <c r="E318" s="17">
        <v>0</v>
      </c>
      <c r="F318" s="17">
        <v>0</v>
      </c>
      <c r="G318" s="17">
        <v>0</v>
      </c>
      <c r="H318" s="17">
        <v>0</v>
      </c>
      <c r="I318" s="8">
        <v>14</v>
      </c>
      <c r="J318" s="9">
        <f t="shared" ref="J318:J325" si="8">I318/1000*C318</f>
        <v>2.5200000000000001E-3</v>
      </c>
      <c r="L318" s="9">
        <v>15</v>
      </c>
      <c r="M318" s="10">
        <f t="shared" si="7"/>
        <v>2.6999999999999997E-3</v>
      </c>
    </row>
    <row r="319" spans="1:13" s="8" customFormat="1" ht="12.75">
      <c r="B319" s="8" t="s">
        <v>26</v>
      </c>
      <c r="C319" s="17">
        <v>98.325000000000003</v>
      </c>
      <c r="D319" s="17">
        <v>98.325000000000003</v>
      </c>
      <c r="E319" s="17">
        <v>0</v>
      </c>
      <c r="F319" s="17">
        <v>0</v>
      </c>
      <c r="G319" s="17">
        <v>0</v>
      </c>
      <c r="H319" s="17">
        <v>0</v>
      </c>
      <c r="J319" s="9">
        <f t="shared" si="8"/>
        <v>0</v>
      </c>
      <c r="L319" s="9"/>
      <c r="M319" s="10">
        <f t="shared" si="7"/>
        <v>0</v>
      </c>
    </row>
    <row r="320" spans="1:13" s="8" customFormat="1" ht="12.75">
      <c r="B320" s="8" t="s">
        <v>151</v>
      </c>
      <c r="C320" s="17"/>
      <c r="D320" s="31">
        <v>45</v>
      </c>
      <c r="E320" s="17"/>
      <c r="F320" s="17"/>
      <c r="G320" s="17"/>
      <c r="H320" s="17"/>
      <c r="J320" s="9">
        <f t="shared" si="8"/>
        <v>0</v>
      </c>
      <c r="L320" s="9"/>
      <c r="M320" s="10">
        <f t="shared" si="7"/>
        <v>0</v>
      </c>
    </row>
    <row r="321" spans="1:13" s="8" customFormat="1" ht="12.75">
      <c r="B321" s="8" t="s">
        <v>152</v>
      </c>
      <c r="C321" s="17"/>
      <c r="D321" s="31">
        <v>45</v>
      </c>
      <c r="E321" s="17"/>
      <c r="F321" s="17"/>
      <c r="G321" s="17"/>
      <c r="H321" s="17"/>
      <c r="J321" s="9">
        <f t="shared" si="8"/>
        <v>0</v>
      </c>
      <c r="L321" s="9"/>
      <c r="M321" s="10">
        <f t="shared" si="7"/>
        <v>0</v>
      </c>
    </row>
    <row r="322" spans="1:13" s="6" customFormat="1">
      <c r="A322" s="6" t="s">
        <v>153</v>
      </c>
      <c r="B322" s="6" t="s">
        <v>154</v>
      </c>
      <c r="D322" s="6">
        <v>200</v>
      </c>
      <c r="E322" s="6">
        <v>0.3</v>
      </c>
      <c r="F322" s="6">
        <v>0.1</v>
      </c>
      <c r="G322" s="6">
        <v>8.4</v>
      </c>
      <c r="H322" s="6">
        <v>35.5</v>
      </c>
      <c r="I322" s="14"/>
      <c r="J322" s="14">
        <f>J323+J324</f>
        <v>18.215</v>
      </c>
      <c r="K322" s="14"/>
      <c r="L322" s="14"/>
      <c r="M322" s="14">
        <f>M323+M324</f>
        <v>18.215</v>
      </c>
    </row>
    <row r="323" spans="1:13" s="9" customFormat="1" ht="12.75">
      <c r="B323" s="8" t="s">
        <v>155</v>
      </c>
      <c r="C323" s="8">
        <v>32.1</v>
      </c>
      <c r="D323" s="8">
        <v>30</v>
      </c>
      <c r="E323" s="8">
        <v>0.3</v>
      </c>
      <c r="F323" s="8">
        <v>0.1</v>
      </c>
      <c r="G323" s="8">
        <v>2</v>
      </c>
      <c r="H323" s="8">
        <v>10</v>
      </c>
      <c r="I323" s="33">
        <v>550</v>
      </c>
      <c r="J323" s="33">
        <f t="shared" si="8"/>
        <v>17.655000000000001</v>
      </c>
      <c r="K323" s="33"/>
      <c r="L323" s="33">
        <v>550</v>
      </c>
      <c r="M323" s="42">
        <f>L323/1000*C323</f>
        <v>17.655000000000001</v>
      </c>
    </row>
    <row r="324" spans="1:13" s="9" customFormat="1" ht="12.75">
      <c r="B324" s="8" t="s">
        <v>24</v>
      </c>
      <c r="C324" s="8">
        <v>7</v>
      </c>
      <c r="D324" s="8">
        <v>7</v>
      </c>
      <c r="E324" s="8">
        <v>0</v>
      </c>
      <c r="F324" s="8">
        <v>0</v>
      </c>
      <c r="G324" s="8">
        <v>6.4</v>
      </c>
      <c r="H324" s="8">
        <v>25.4</v>
      </c>
      <c r="I324" s="9">
        <v>80</v>
      </c>
      <c r="J324" s="9">
        <f t="shared" si="8"/>
        <v>0.56000000000000005</v>
      </c>
      <c r="L324" s="9">
        <v>80</v>
      </c>
      <c r="M324" s="10">
        <f>L324/1000*C324</f>
        <v>0.56000000000000005</v>
      </c>
    </row>
    <row r="325" spans="1:13" s="9" customFormat="1" ht="12.75">
      <c r="B325" s="8" t="s">
        <v>26</v>
      </c>
      <c r="C325" s="8">
        <v>168</v>
      </c>
      <c r="D325" s="8">
        <v>168</v>
      </c>
      <c r="E325" s="8">
        <v>0</v>
      </c>
      <c r="F325" s="8">
        <v>0</v>
      </c>
      <c r="G325" s="8">
        <v>0</v>
      </c>
      <c r="H325" s="8">
        <v>0</v>
      </c>
      <c r="J325" s="9">
        <f t="shared" si="8"/>
        <v>0</v>
      </c>
      <c r="M325" s="10">
        <f>L325/1000*C325</f>
        <v>0</v>
      </c>
    </row>
    <row r="326" spans="1:13" s="6" customFormat="1">
      <c r="A326" s="6" t="s">
        <v>27</v>
      </c>
      <c r="B326" s="6" t="s">
        <v>32</v>
      </c>
      <c r="D326" s="6">
        <v>60</v>
      </c>
      <c r="E326" s="6">
        <v>4.5999999999999996</v>
      </c>
      <c r="F326" s="6">
        <v>0.5</v>
      </c>
      <c r="G326" s="6">
        <v>29.5</v>
      </c>
      <c r="H326" s="6">
        <v>140.6</v>
      </c>
      <c r="I326" s="9">
        <v>41</v>
      </c>
      <c r="J326" s="6">
        <f>I326/600*D326</f>
        <v>4.0999999999999996</v>
      </c>
      <c r="L326" s="9">
        <v>58</v>
      </c>
      <c r="M326" s="6">
        <f>L326/1000*D326</f>
        <v>3.48</v>
      </c>
    </row>
    <row r="327" spans="1:13" s="6" customFormat="1">
      <c r="A327" s="6" t="s">
        <v>27</v>
      </c>
      <c r="B327" s="6" t="s">
        <v>33</v>
      </c>
      <c r="D327" s="6">
        <v>30</v>
      </c>
      <c r="E327" s="6">
        <v>2</v>
      </c>
      <c r="F327" s="6">
        <v>0.4</v>
      </c>
      <c r="G327" s="6">
        <v>10</v>
      </c>
      <c r="H327" s="6">
        <v>51.2</v>
      </c>
      <c r="I327" s="9">
        <v>41</v>
      </c>
      <c r="J327" s="6">
        <f>I327/600*D327</f>
        <v>2.0499999999999998</v>
      </c>
      <c r="L327" s="6">
        <v>60</v>
      </c>
      <c r="M327" s="6">
        <f>L327/1000*D327</f>
        <v>1.7999999999999998</v>
      </c>
    </row>
    <row r="328" spans="1:13" s="6" customFormat="1">
      <c r="B328" s="20" t="s">
        <v>65</v>
      </c>
      <c r="C328" s="20"/>
      <c r="D328" s="20">
        <f>D293+D297+D306+D311+D322+D326+D327</f>
        <v>790</v>
      </c>
      <c r="E328" s="20">
        <f>E293+E297+E306+E311+E322+E326+E327</f>
        <v>36</v>
      </c>
      <c r="F328" s="20">
        <f>F293+F297+F306+F311+F322+F326+F327</f>
        <v>24.2</v>
      </c>
      <c r="G328" s="20">
        <f>G293+G297+G306+G311+G322+G326+G327</f>
        <v>106</v>
      </c>
      <c r="H328" s="20">
        <f>H293+H297+H306+H311+H322+H326+H327</f>
        <v>785.4</v>
      </c>
      <c r="J328" s="20">
        <f>J293+J297+J306+J311+J322+J326+J327</f>
        <v>111.67936583333332</v>
      </c>
      <c r="K328" s="14"/>
      <c r="L328" s="14"/>
      <c r="M328" s="20">
        <f>M293+M297+M306+M311+M322+M326+M327</f>
        <v>117.73318692810457</v>
      </c>
    </row>
    <row r="329" spans="1:13" s="6" customFormat="1">
      <c r="B329" s="23" t="s">
        <v>66</v>
      </c>
      <c r="C329" s="23"/>
      <c r="D329" s="23">
        <f>D291+D328</f>
        <v>1310</v>
      </c>
      <c r="E329" s="23">
        <f>E291+E328</f>
        <v>61.5</v>
      </c>
      <c r="F329" s="23">
        <f>F291+F328</f>
        <v>38.599999999999994</v>
      </c>
      <c r="G329" s="23">
        <f>G291+G328</f>
        <v>173.2</v>
      </c>
      <c r="H329" s="23">
        <f>H291+H328</f>
        <v>1285.7</v>
      </c>
      <c r="J329" s="23">
        <f>J291+J328</f>
        <v>176.0591947222222</v>
      </c>
      <c r="K329" s="14"/>
      <c r="L329" s="14"/>
      <c r="M329" s="23">
        <f>M291+M328</f>
        <v>181.58972026143792</v>
      </c>
    </row>
    <row r="330" spans="1:13" s="6" customFormat="1">
      <c r="B330" s="6" t="s">
        <v>164</v>
      </c>
      <c r="J330" s="9">
        <f t="shared" ref="J330:J375" si="9">I330/1000*C330</f>
        <v>0</v>
      </c>
      <c r="M330" s="10">
        <f t="shared" ref="M330:M375" si="10">L330/1000*C330</f>
        <v>0</v>
      </c>
    </row>
    <row r="331" spans="1:13" s="6" customFormat="1">
      <c r="B331" s="6" t="s">
        <v>15</v>
      </c>
      <c r="J331" s="9">
        <f t="shared" si="9"/>
        <v>0</v>
      </c>
      <c r="M331" s="10">
        <f t="shared" si="10"/>
        <v>0</v>
      </c>
    </row>
    <row r="332" spans="1:13" s="6" customFormat="1">
      <c r="A332" s="6" t="s">
        <v>165</v>
      </c>
      <c r="B332" s="6" t="s">
        <v>166</v>
      </c>
      <c r="D332" s="6">
        <v>200</v>
      </c>
      <c r="E332" s="6">
        <v>8.3000000000000007</v>
      </c>
      <c r="F332" s="6">
        <v>10.1</v>
      </c>
      <c r="G332" s="6">
        <v>37.6</v>
      </c>
      <c r="H332" s="6">
        <v>274.89999999999998</v>
      </c>
      <c r="J332" s="6">
        <f>J333+J334+J335+J336+J337</f>
        <v>20.053999999999998</v>
      </c>
      <c r="M332" s="6">
        <f>M333+M334+M335+M336+M337</f>
        <v>19.408333333333335</v>
      </c>
    </row>
    <row r="333" spans="1:13" s="9" customFormat="1" ht="12.75">
      <c r="B333" s="8" t="s">
        <v>167</v>
      </c>
      <c r="C333" s="8">
        <v>50</v>
      </c>
      <c r="D333" s="8">
        <v>50</v>
      </c>
      <c r="E333" s="8">
        <v>5.4</v>
      </c>
      <c r="F333" s="8">
        <v>1.5</v>
      </c>
      <c r="G333" s="8">
        <v>30.3</v>
      </c>
      <c r="H333" s="8">
        <v>155.69999999999999</v>
      </c>
      <c r="I333" s="9">
        <v>50</v>
      </c>
      <c r="J333" s="9">
        <f t="shared" si="9"/>
        <v>2.5</v>
      </c>
      <c r="L333" s="9">
        <v>50</v>
      </c>
      <c r="M333" s="10">
        <f t="shared" si="10"/>
        <v>2.5</v>
      </c>
    </row>
    <row r="334" spans="1:13" s="9" customFormat="1" ht="12.75">
      <c r="B334" s="8" t="s">
        <v>22</v>
      </c>
      <c r="C334" s="8">
        <v>104</v>
      </c>
      <c r="D334" s="8">
        <v>104</v>
      </c>
      <c r="E334" s="8">
        <v>2.8</v>
      </c>
      <c r="F334" s="8">
        <v>2.2999999999999998</v>
      </c>
      <c r="G334" s="8">
        <v>4.5</v>
      </c>
      <c r="H334" s="8">
        <v>50.1</v>
      </c>
      <c r="I334" s="9">
        <v>80</v>
      </c>
      <c r="J334" s="9">
        <f>I334/900*C334</f>
        <v>9.2444444444444454</v>
      </c>
      <c r="L334" s="9">
        <v>80</v>
      </c>
      <c r="M334" s="10">
        <f t="shared" si="10"/>
        <v>8.32</v>
      </c>
    </row>
    <row r="335" spans="1:13" s="9" customFormat="1" ht="12.75">
      <c r="B335" s="8" t="s">
        <v>23</v>
      </c>
      <c r="C335" s="8">
        <v>10</v>
      </c>
      <c r="D335" s="8">
        <v>10</v>
      </c>
      <c r="E335" s="8">
        <v>0.1</v>
      </c>
      <c r="F335" s="8">
        <v>6.4</v>
      </c>
      <c r="G335" s="8">
        <v>0.1</v>
      </c>
      <c r="H335" s="8">
        <v>58.2</v>
      </c>
      <c r="I335" s="9">
        <v>145</v>
      </c>
      <c r="J335" s="9">
        <f>I335/180*C335</f>
        <v>8.0555555555555554</v>
      </c>
      <c r="L335" s="9">
        <v>150</v>
      </c>
      <c r="M335" s="10">
        <f>L335/180*C335</f>
        <v>8.3333333333333339</v>
      </c>
    </row>
    <row r="336" spans="1:13" s="9" customFormat="1" ht="12.75">
      <c r="B336" s="8" t="s">
        <v>24</v>
      </c>
      <c r="C336" s="8">
        <v>3</v>
      </c>
      <c r="D336" s="8">
        <v>3</v>
      </c>
      <c r="E336" s="8">
        <v>0</v>
      </c>
      <c r="F336" s="8">
        <v>0</v>
      </c>
      <c r="G336" s="8">
        <v>2.7</v>
      </c>
      <c r="H336" s="8">
        <v>10.9</v>
      </c>
      <c r="I336" s="9">
        <v>80</v>
      </c>
      <c r="J336" s="9">
        <f t="shared" si="9"/>
        <v>0.24</v>
      </c>
      <c r="L336" s="9">
        <v>80</v>
      </c>
      <c r="M336" s="10">
        <f t="shared" si="10"/>
        <v>0.24</v>
      </c>
    </row>
    <row r="337" spans="1:13" s="9" customFormat="1" ht="12.75">
      <c r="B337" s="8" t="s">
        <v>25</v>
      </c>
      <c r="C337" s="8">
        <v>1</v>
      </c>
      <c r="D337" s="8">
        <v>1</v>
      </c>
      <c r="E337" s="8">
        <v>0</v>
      </c>
      <c r="F337" s="8">
        <v>0</v>
      </c>
      <c r="G337" s="8">
        <v>0</v>
      </c>
      <c r="H337" s="8">
        <v>0</v>
      </c>
      <c r="I337" s="9">
        <v>14</v>
      </c>
      <c r="J337" s="9">
        <f t="shared" si="9"/>
        <v>1.4E-2</v>
      </c>
      <c r="L337" s="9">
        <v>15</v>
      </c>
      <c r="M337" s="10">
        <f t="shared" si="10"/>
        <v>1.4999999999999999E-2</v>
      </c>
    </row>
    <row r="338" spans="1:13" s="9" customFormat="1" ht="12.75">
      <c r="B338" s="8" t="s">
        <v>26</v>
      </c>
      <c r="C338" s="8">
        <v>52</v>
      </c>
      <c r="D338" s="8">
        <v>52</v>
      </c>
      <c r="E338" s="8">
        <v>0</v>
      </c>
      <c r="F338" s="8">
        <v>0</v>
      </c>
      <c r="G338" s="8">
        <v>0</v>
      </c>
      <c r="H338" s="8">
        <v>0</v>
      </c>
      <c r="J338" s="9">
        <f t="shared" si="9"/>
        <v>0</v>
      </c>
      <c r="M338" s="10">
        <f t="shared" si="10"/>
        <v>0</v>
      </c>
    </row>
    <row r="339" spans="1:13" s="6" customFormat="1">
      <c r="A339" s="6" t="s">
        <v>27</v>
      </c>
      <c r="B339" s="6" t="s">
        <v>28</v>
      </c>
      <c r="D339" s="6">
        <v>140</v>
      </c>
      <c r="E339" s="6">
        <v>1.1000000000000001</v>
      </c>
      <c r="F339" s="6">
        <v>0.3</v>
      </c>
      <c r="G339" s="6">
        <v>10.5</v>
      </c>
      <c r="H339" s="6">
        <v>49</v>
      </c>
      <c r="I339" s="9">
        <v>220</v>
      </c>
      <c r="J339" s="6">
        <f>I339/1000*D339</f>
        <v>30.8</v>
      </c>
      <c r="L339" s="9">
        <v>160</v>
      </c>
      <c r="M339" s="7">
        <f>L339/1000*D339</f>
        <v>22.400000000000002</v>
      </c>
    </row>
    <row r="340" spans="1:13" s="6" customFormat="1">
      <c r="A340" s="6" t="s">
        <v>77</v>
      </c>
      <c r="B340" s="6" t="s">
        <v>78</v>
      </c>
      <c r="D340" s="6">
        <v>200</v>
      </c>
      <c r="E340" s="6">
        <v>4.7</v>
      </c>
      <c r="F340" s="6">
        <v>3.5</v>
      </c>
      <c r="G340" s="6">
        <v>12.5</v>
      </c>
      <c r="H340" s="6">
        <v>100.4</v>
      </c>
      <c r="J340" s="6">
        <f>J341+J342+J343</f>
        <v>13.46</v>
      </c>
      <c r="M340" s="6">
        <f>M341+M342+M343</f>
        <v>14.96</v>
      </c>
    </row>
    <row r="341" spans="1:13" s="9" customFormat="1" ht="12.75">
      <c r="B341" s="8" t="s">
        <v>79</v>
      </c>
      <c r="C341" s="8">
        <v>5</v>
      </c>
      <c r="D341" s="8">
        <v>5</v>
      </c>
      <c r="E341" s="8">
        <v>1.1000000000000001</v>
      </c>
      <c r="F341" s="8">
        <v>0.7</v>
      </c>
      <c r="G341" s="8">
        <v>0.5</v>
      </c>
      <c r="H341" s="8">
        <v>12.4</v>
      </c>
      <c r="I341" s="9">
        <v>50</v>
      </c>
      <c r="J341" s="9">
        <f>I341/100*C341</f>
        <v>2.5</v>
      </c>
      <c r="L341" s="9">
        <v>80</v>
      </c>
      <c r="M341" s="10">
        <f>L341/100*C341</f>
        <v>4</v>
      </c>
    </row>
    <row r="342" spans="1:13" s="9" customFormat="1" ht="12.75">
      <c r="B342" s="8" t="s">
        <v>22</v>
      </c>
      <c r="C342" s="8">
        <v>130</v>
      </c>
      <c r="D342" s="8">
        <v>130</v>
      </c>
      <c r="E342" s="8">
        <v>3.5</v>
      </c>
      <c r="F342" s="8">
        <v>2.9</v>
      </c>
      <c r="G342" s="8">
        <v>5.7</v>
      </c>
      <c r="H342" s="8">
        <v>62.6</v>
      </c>
      <c r="I342" s="9">
        <v>80</v>
      </c>
      <c r="J342" s="9">
        <f>I342/1000*C342</f>
        <v>10.4</v>
      </c>
      <c r="L342" s="9">
        <v>80</v>
      </c>
      <c r="M342" s="10">
        <f t="shared" si="10"/>
        <v>10.4</v>
      </c>
    </row>
    <row r="343" spans="1:13" s="9" customFormat="1" ht="12.75">
      <c r="B343" s="8" t="s">
        <v>24</v>
      </c>
      <c r="C343" s="8">
        <v>7</v>
      </c>
      <c r="D343" s="8">
        <v>7</v>
      </c>
      <c r="E343" s="8">
        <v>0</v>
      </c>
      <c r="F343" s="8">
        <v>0</v>
      </c>
      <c r="G343" s="8">
        <v>6.4</v>
      </c>
      <c r="H343" s="8">
        <v>25.4</v>
      </c>
      <c r="I343" s="9">
        <v>80</v>
      </c>
      <c r="J343" s="9">
        <f t="shared" si="9"/>
        <v>0.56000000000000005</v>
      </c>
      <c r="L343" s="9">
        <v>80</v>
      </c>
      <c r="M343" s="10">
        <f t="shared" si="10"/>
        <v>0.56000000000000005</v>
      </c>
    </row>
    <row r="344" spans="1:13" s="9" customFormat="1" ht="12.75">
      <c r="B344" s="8" t="s">
        <v>26</v>
      </c>
      <c r="C344" s="8">
        <v>80</v>
      </c>
      <c r="D344" s="8">
        <v>80</v>
      </c>
      <c r="E344" s="8">
        <v>0</v>
      </c>
      <c r="F344" s="8">
        <v>0</v>
      </c>
      <c r="G344" s="8">
        <v>0</v>
      </c>
      <c r="H344" s="8">
        <v>0</v>
      </c>
      <c r="J344" s="9">
        <f t="shared" si="9"/>
        <v>0</v>
      </c>
      <c r="M344" s="10">
        <f t="shared" si="10"/>
        <v>0</v>
      </c>
    </row>
    <row r="345" spans="1:13" s="6" customFormat="1">
      <c r="A345" s="6" t="s">
        <v>27</v>
      </c>
      <c r="B345" s="6" t="s">
        <v>32</v>
      </c>
      <c r="D345" s="6">
        <v>45</v>
      </c>
      <c r="E345" s="6">
        <v>3.4</v>
      </c>
      <c r="F345" s="6">
        <v>0.4</v>
      </c>
      <c r="G345" s="6">
        <v>22.1</v>
      </c>
      <c r="H345" s="6">
        <v>105.5</v>
      </c>
      <c r="I345" s="9">
        <v>41</v>
      </c>
      <c r="J345" s="6">
        <f>I345/600*D345</f>
        <v>3.0749999999999997</v>
      </c>
      <c r="L345" s="9">
        <v>58</v>
      </c>
      <c r="M345" s="7">
        <f>L345/1000*D345</f>
        <v>2.6100000000000003</v>
      </c>
    </row>
    <row r="346" spans="1:13" s="6" customFormat="1">
      <c r="A346" s="6" t="s">
        <v>27</v>
      </c>
      <c r="B346" s="6" t="s">
        <v>33</v>
      </c>
      <c r="D346" s="6">
        <v>25</v>
      </c>
      <c r="E346" s="6">
        <v>1.7</v>
      </c>
      <c r="F346" s="6">
        <v>0.3</v>
      </c>
      <c r="G346" s="6">
        <v>8.4</v>
      </c>
      <c r="H346" s="6">
        <v>42.7</v>
      </c>
      <c r="I346" s="9">
        <v>41</v>
      </c>
      <c r="J346" s="6">
        <f>I346/600*D346</f>
        <v>1.7083333333333333</v>
      </c>
      <c r="L346" s="9">
        <v>60</v>
      </c>
      <c r="M346" s="7">
        <f>L346/1000*D346</f>
        <v>1.5</v>
      </c>
    </row>
    <row r="347" spans="1:13" s="6" customFormat="1">
      <c r="B347" s="13" t="s">
        <v>34</v>
      </c>
      <c r="C347" s="13"/>
      <c r="D347" s="13">
        <f>D332+D339+D340+D345+D346</f>
        <v>610</v>
      </c>
      <c r="E347" s="13">
        <f>E332+E339+E340+E345+E346</f>
        <v>19.2</v>
      </c>
      <c r="F347" s="13">
        <f>F332+F339+F340+F345+F346</f>
        <v>14.600000000000001</v>
      </c>
      <c r="G347" s="13">
        <f>G332+G339+G340+G345+G346</f>
        <v>91.100000000000009</v>
      </c>
      <c r="H347" s="13">
        <f>H332+H339+H340+H345+H346</f>
        <v>572.5</v>
      </c>
      <c r="J347" s="13">
        <f>J332+J339+J340+J345+J346</f>
        <v>69.097333333333324</v>
      </c>
      <c r="K347" s="14"/>
      <c r="L347" s="14"/>
      <c r="M347" s="13">
        <f>M332+M339+M340+M345+M346</f>
        <v>60.878333333333337</v>
      </c>
    </row>
    <row r="348" spans="1:13" s="6" customFormat="1">
      <c r="B348" s="6" t="s">
        <v>35</v>
      </c>
      <c r="J348" s="9">
        <f t="shared" si="9"/>
        <v>0</v>
      </c>
      <c r="M348" s="10">
        <f t="shared" si="10"/>
        <v>0</v>
      </c>
    </row>
    <row r="349" spans="1:13" s="6" customFormat="1">
      <c r="A349" s="6" t="s">
        <v>206</v>
      </c>
      <c r="B349" s="6" t="s">
        <v>207</v>
      </c>
      <c r="D349" s="6">
        <v>60</v>
      </c>
      <c r="E349" s="6">
        <v>1.2</v>
      </c>
      <c r="F349" s="6">
        <v>0.2</v>
      </c>
      <c r="G349" s="6">
        <v>6.1</v>
      </c>
      <c r="H349" s="6">
        <v>31.3</v>
      </c>
      <c r="J349" s="6">
        <f>J350</f>
        <v>13.95</v>
      </c>
      <c r="M349" s="11">
        <f>M350</f>
        <v>13.95</v>
      </c>
    </row>
    <row r="350" spans="1:13" s="9" customFormat="1" ht="12.75">
      <c r="B350" s="8" t="s">
        <v>208</v>
      </c>
      <c r="C350" s="8">
        <v>93</v>
      </c>
      <c r="D350" s="8">
        <v>60</v>
      </c>
      <c r="E350" s="8">
        <v>1.2</v>
      </c>
      <c r="F350" s="8">
        <v>0.2</v>
      </c>
      <c r="G350" s="8">
        <v>6.1</v>
      </c>
      <c r="H350" s="8">
        <v>31.3</v>
      </c>
      <c r="I350" s="9">
        <v>60</v>
      </c>
      <c r="J350" s="9">
        <f>I350/400*C350</f>
        <v>13.95</v>
      </c>
      <c r="L350" s="9">
        <v>60</v>
      </c>
      <c r="M350" s="10">
        <f>L350/400*C350</f>
        <v>13.95</v>
      </c>
    </row>
    <row r="351" spans="1:13" s="6" customFormat="1">
      <c r="A351" s="6" t="s">
        <v>168</v>
      </c>
      <c r="B351" s="6" t="s">
        <v>169</v>
      </c>
      <c r="D351" s="6">
        <v>200</v>
      </c>
      <c r="E351" s="6">
        <v>4.8</v>
      </c>
      <c r="F351" s="6">
        <v>5.8</v>
      </c>
      <c r="G351" s="6">
        <v>13.6</v>
      </c>
      <c r="H351" s="6">
        <v>125.5</v>
      </c>
      <c r="J351" s="6">
        <f>J352+J353+J354+J355+J356+J357+J358+J359+J360</f>
        <v>12.559437908496733</v>
      </c>
      <c r="M351" s="6">
        <f>M352+M353+M354+M355+M356+M357+M358+M359+M360</f>
        <v>15.27782026143791</v>
      </c>
    </row>
    <row r="352" spans="1:13" s="9" customFormat="1" ht="12.75">
      <c r="B352" s="8" t="s">
        <v>41</v>
      </c>
      <c r="C352" s="17">
        <v>81.599999999999994</v>
      </c>
      <c r="D352" s="17">
        <v>60</v>
      </c>
      <c r="E352" s="17">
        <v>1.1199999999999999</v>
      </c>
      <c r="F352" s="17">
        <v>0.22000000000000003</v>
      </c>
      <c r="G352" s="17">
        <v>8.9</v>
      </c>
      <c r="H352" s="17">
        <v>42.019999999999996</v>
      </c>
      <c r="I352" s="9">
        <v>55</v>
      </c>
      <c r="J352" s="9">
        <f t="shared" si="9"/>
        <v>4.4879999999999995</v>
      </c>
      <c r="L352" s="9">
        <v>60</v>
      </c>
      <c r="M352" s="10">
        <f t="shared" si="10"/>
        <v>4.8959999999999999</v>
      </c>
    </row>
    <row r="353" spans="1:13" s="9" customFormat="1" ht="12.75">
      <c r="B353" s="8" t="s">
        <v>43</v>
      </c>
      <c r="C353" s="17">
        <v>10</v>
      </c>
      <c r="D353" s="17">
        <v>8</v>
      </c>
      <c r="E353" s="17">
        <v>0.1</v>
      </c>
      <c r="F353" s="17">
        <v>0.02</v>
      </c>
      <c r="G353" s="17">
        <v>0.6</v>
      </c>
      <c r="H353" s="17">
        <v>2.94</v>
      </c>
      <c r="I353" s="9">
        <v>50</v>
      </c>
      <c r="J353" s="9">
        <f t="shared" si="9"/>
        <v>0.5</v>
      </c>
      <c r="L353" s="9">
        <v>60</v>
      </c>
      <c r="M353" s="10">
        <f t="shared" si="10"/>
        <v>0.6</v>
      </c>
    </row>
    <row r="354" spans="1:13" s="9" customFormat="1" ht="12.75">
      <c r="B354" s="8" t="s">
        <v>44</v>
      </c>
      <c r="C354" s="17">
        <v>10</v>
      </c>
      <c r="D354" s="17">
        <v>8</v>
      </c>
      <c r="E354" s="17">
        <v>0.1</v>
      </c>
      <c r="F354" s="17">
        <v>0</v>
      </c>
      <c r="G354" s="17">
        <v>0.5</v>
      </c>
      <c r="H354" s="17">
        <v>2.46</v>
      </c>
      <c r="I354" s="9">
        <v>55</v>
      </c>
      <c r="J354" s="9">
        <f t="shared" si="9"/>
        <v>0.55000000000000004</v>
      </c>
      <c r="L354" s="9">
        <v>60</v>
      </c>
      <c r="M354" s="10">
        <f>L354/1000*C354</f>
        <v>0.6</v>
      </c>
    </row>
    <row r="355" spans="1:13" s="9" customFormat="1" ht="12.75">
      <c r="B355" s="8" t="s">
        <v>45</v>
      </c>
      <c r="C355" s="17">
        <v>15</v>
      </c>
      <c r="D355" s="17">
        <v>12</v>
      </c>
      <c r="E355" s="17">
        <v>0.1</v>
      </c>
      <c r="F355" s="17">
        <v>0.02</v>
      </c>
      <c r="G355" s="17">
        <v>0.18</v>
      </c>
      <c r="H355" s="17">
        <v>1.2</v>
      </c>
      <c r="I355" s="9">
        <v>117</v>
      </c>
      <c r="J355" s="9">
        <f>I355/680*C355</f>
        <v>2.5808823529411766</v>
      </c>
      <c r="L355" s="9">
        <v>130</v>
      </c>
      <c r="M355" s="10">
        <f>L355/680*C355</f>
        <v>2.867647058823529</v>
      </c>
    </row>
    <row r="356" spans="1:13" s="9" customFormat="1" ht="12.75">
      <c r="B356" s="8" t="s">
        <v>56</v>
      </c>
      <c r="C356" s="17">
        <v>4</v>
      </c>
      <c r="D356" s="17">
        <v>4</v>
      </c>
      <c r="E356" s="17">
        <v>0.26</v>
      </c>
      <c r="F356" s="17">
        <v>0.04</v>
      </c>
      <c r="G356" s="17">
        <v>2.7</v>
      </c>
      <c r="H356" s="17">
        <v>12.14</v>
      </c>
      <c r="I356" s="9">
        <v>95</v>
      </c>
      <c r="J356" s="9">
        <f t="shared" si="9"/>
        <v>0.38</v>
      </c>
      <c r="L356" s="9">
        <v>95</v>
      </c>
      <c r="M356" s="10">
        <f t="shared" si="10"/>
        <v>0.38</v>
      </c>
    </row>
    <row r="357" spans="1:13" s="9" customFormat="1" ht="12.75">
      <c r="B357" s="8" t="s">
        <v>46</v>
      </c>
      <c r="C357" s="17">
        <v>10</v>
      </c>
      <c r="D357" s="17">
        <v>10</v>
      </c>
      <c r="E357" s="17">
        <v>0.24</v>
      </c>
      <c r="F357" s="17">
        <v>1.3199999999999998</v>
      </c>
      <c r="G357" s="17">
        <v>0.32</v>
      </c>
      <c r="H357" s="17">
        <v>14.16</v>
      </c>
      <c r="I357" s="9">
        <v>140</v>
      </c>
      <c r="J357" s="9">
        <f>I357/400*C357</f>
        <v>3.5</v>
      </c>
      <c r="L357" s="9">
        <v>90</v>
      </c>
      <c r="M357" s="10">
        <f>L357/170*C357</f>
        <v>5.2941176470588234</v>
      </c>
    </row>
    <row r="358" spans="1:13" s="9" customFormat="1" ht="12.75">
      <c r="B358" s="8" t="s">
        <v>47</v>
      </c>
      <c r="C358" s="17">
        <v>4</v>
      </c>
      <c r="D358" s="17">
        <v>4</v>
      </c>
      <c r="E358" s="17">
        <v>0</v>
      </c>
      <c r="F358" s="17">
        <v>3.5200000000000005</v>
      </c>
      <c r="G358" s="17">
        <v>0</v>
      </c>
      <c r="H358" s="17">
        <v>31.639999999999997</v>
      </c>
      <c r="I358" s="9">
        <v>125</v>
      </c>
      <c r="J358" s="9">
        <f>I358/900*C358</f>
        <v>0.55555555555555558</v>
      </c>
      <c r="L358" s="9">
        <v>125</v>
      </c>
      <c r="M358" s="10">
        <f>L358/900*C358</f>
        <v>0.55555555555555558</v>
      </c>
    </row>
    <row r="359" spans="1:13" s="9" customFormat="1" ht="12.75">
      <c r="B359" s="8" t="s">
        <v>48</v>
      </c>
      <c r="C359" s="17">
        <v>0.04</v>
      </c>
      <c r="D359" s="17">
        <v>0.04</v>
      </c>
      <c r="E359" s="17">
        <v>0</v>
      </c>
      <c r="F359" s="17">
        <v>0</v>
      </c>
      <c r="G359" s="17">
        <v>0.02</v>
      </c>
      <c r="H359" s="17">
        <v>0.1</v>
      </c>
      <c r="I359" s="9">
        <v>20</v>
      </c>
      <c r="J359" s="9">
        <f t="shared" si="9"/>
        <v>8.0000000000000004E-4</v>
      </c>
      <c r="L359" s="9">
        <v>20</v>
      </c>
      <c r="M359" s="10">
        <f>L359/10*C359</f>
        <v>0.08</v>
      </c>
    </row>
    <row r="360" spans="1:13" s="9" customFormat="1" ht="12.75">
      <c r="B360" s="8" t="s">
        <v>25</v>
      </c>
      <c r="C360" s="17">
        <v>0.3</v>
      </c>
      <c r="D360" s="17">
        <v>0.3</v>
      </c>
      <c r="E360" s="17">
        <v>0</v>
      </c>
      <c r="F360" s="17">
        <v>0</v>
      </c>
      <c r="G360" s="17">
        <v>0</v>
      </c>
      <c r="H360" s="17">
        <v>0</v>
      </c>
      <c r="I360" s="9">
        <v>14</v>
      </c>
      <c r="J360" s="9">
        <f t="shared" si="9"/>
        <v>4.1999999999999997E-3</v>
      </c>
      <c r="L360" s="9">
        <v>15</v>
      </c>
      <c r="M360" s="10">
        <f t="shared" si="10"/>
        <v>4.4999999999999997E-3</v>
      </c>
    </row>
    <row r="361" spans="1:13" s="9" customFormat="1" ht="12.75">
      <c r="B361" s="8" t="s">
        <v>109</v>
      </c>
      <c r="C361" s="31">
        <v>150</v>
      </c>
      <c r="D361" s="31">
        <v>150</v>
      </c>
      <c r="E361" s="17">
        <v>2.82</v>
      </c>
      <c r="F361" s="17">
        <v>0.65999999999999992</v>
      </c>
      <c r="G361" s="17">
        <v>0.4</v>
      </c>
      <c r="H361" s="17">
        <v>18.86</v>
      </c>
      <c r="J361" s="9">
        <f t="shared" si="9"/>
        <v>0</v>
      </c>
      <c r="M361" s="10">
        <f t="shared" si="10"/>
        <v>0</v>
      </c>
    </row>
    <row r="362" spans="1:13" s="6" customFormat="1">
      <c r="A362" s="6" t="s">
        <v>170</v>
      </c>
      <c r="B362" s="6" t="s">
        <v>171</v>
      </c>
      <c r="D362" s="6">
        <v>200</v>
      </c>
      <c r="E362" s="6">
        <v>15.3</v>
      </c>
      <c r="F362" s="6">
        <v>14.7</v>
      </c>
      <c r="G362" s="6">
        <v>38.6</v>
      </c>
      <c r="H362" s="6">
        <v>348.2</v>
      </c>
      <c r="J362" s="6">
        <f>J363+J364+J365+J366+J367+J368</f>
        <v>61.07864444444445</v>
      </c>
      <c r="M362" s="6">
        <f>M363+M364+M365+M366+M367+M368</f>
        <v>61.526666666666671</v>
      </c>
    </row>
    <row r="363" spans="1:13" s="9" customFormat="1" ht="12.75">
      <c r="B363" s="8" t="s">
        <v>56</v>
      </c>
      <c r="C363" s="8">
        <v>54.4</v>
      </c>
      <c r="D363" s="8">
        <v>54.4</v>
      </c>
      <c r="E363" s="8">
        <v>3.6</v>
      </c>
      <c r="F363" s="8">
        <v>0.5</v>
      </c>
      <c r="G363" s="8">
        <v>36.6</v>
      </c>
      <c r="H363" s="8">
        <v>165.2</v>
      </c>
      <c r="I363" s="9">
        <v>95</v>
      </c>
      <c r="J363" s="9">
        <f t="shared" si="9"/>
        <v>5.1680000000000001</v>
      </c>
      <c r="L363" s="9">
        <v>95</v>
      </c>
      <c r="M363" s="10">
        <f t="shared" si="10"/>
        <v>5.1680000000000001</v>
      </c>
    </row>
    <row r="364" spans="1:13" s="9" customFormat="1" ht="12.75">
      <c r="B364" s="8" t="s">
        <v>55</v>
      </c>
      <c r="C364" s="8">
        <v>73.2</v>
      </c>
      <c r="D364" s="8">
        <v>64.8</v>
      </c>
      <c r="E364" s="8">
        <v>11.3</v>
      </c>
      <c r="F364" s="8">
        <v>9.1</v>
      </c>
      <c r="G364" s="8">
        <v>0</v>
      </c>
      <c r="H364" s="8">
        <v>127.4</v>
      </c>
      <c r="I364" s="9">
        <v>650</v>
      </c>
      <c r="J364" s="9">
        <f t="shared" si="9"/>
        <v>47.580000000000005</v>
      </c>
      <c r="L364" s="9">
        <v>650</v>
      </c>
      <c r="M364" s="10">
        <f t="shared" si="10"/>
        <v>47.580000000000005</v>
      </c>
    </row>
    <row r="365" spans="1:13" s="9" customFormat="1" ht="12.75">
      <c r="B365" s="8" t="s">
        <v>44</v>
      </c>
      <c r="C365" s="8">
        <v>25</v>
      </c>
      <c r="D365" s="8">
        <v>20</v>
      </c>
      <c r="E365" s="8">
        <v>0.2</v>
      </c>
      <c r="F365" s="8">
        <v>0</v>
      </c>
      <c r="G365" s="8">
        <v>1.3</v>
      </c>
      <c r="H365" s="8">
        <v>6.2</v>
      </c>
      <c r="I365" s="9">
        <v>55</v>
      </c>
      <c r="J365" s="9">
        <f t="shared" si="9"/>
        <v>1.375</v>
      </c>
      <c r="L365" s="9">
        <v>60</v>
      </c>
      <c r="M365" s="10">
        <f t="shared" si="10"/>
        <v>1.5</v>
      </c>
    </row>
    <row r="366" spans="1:13" s="9" customFormat="1" ht="12.75">
      <c r="B366" s="8" t="s">
        <v>43</v>
      </c>
      <c r="C366" s="8">
        <v>10</v>
      </c>
      <c r="D366" s="8">
        <v>8</v>
      </c>
      <c r="E366" s="8">
        <v>0.1</v>
      </c>
      <c r="F366" s="8">
        <v>0</v>
      </c>
      <c r="G366" s="8">
        <v>0.6</v>
      </c>
      <c r="H366" s="8">
        <v>2.9</v>
      </c>
      <c r="I366" s="9">
        <v>50</v>
      </c>
      <c r="J366" s="9">
        <f t="shared" si="9"/>
        <v>0.5</v>
      </c>
      <c r="L366" s="9">
        <v>60</v>
      </c>
      <c r="M366" s="10">
        <f t="shared" si="10"/>
        <v>0.6</v>
      </c>
    </row>
    <row r="367" spans="1:13" s="9" customFormat="1" ht="12.75">
      <c r="B367" s="8" t="s">
        <v>23</v>
      </c>
      <c r="C367" s="8">
        <v>8</v>
      </c>
      <c r="D367" s="8">
        <v>8</v>
      </c>
      <c r="E367" s="8">
        <v>0.1</v>
      </c>
      <c r="F367" s="8">
        <v>5.0999999999999996</v>
      </c>
      <c r="G367" s="8">
        <v>0.1</v>
      </c>
      <c r="H367" s="8">
        <v>46.6</v>
      </c>
      <c r="I367" s="9">
        <v>145</v>
      </c>
      <c r="J367" s="9">
        <f>I367/180*C367</f>
        <v>6.4444444444444446</v>
      </c>
      <c r="L367" s="9">
        <v>150</v>
      </c>
      <c r="M367" s="10">
        <f>L367/180*C367</f>
        <v>6.666666666666667</v>
      </c>
    </row>
    <row r="368" spans="1:13" s="9" customFormat="1" ht="12.75">
      <c r="B368" s="8" t="s">
        <v>25</v>
      </c>
      <c r="C368" s="8">
        <v>0.8</v>
      </c>
      <c r="D368" s="8">
        <v>0.8</v>
      </c>
      <c r="E368" s="8">
        <v>0</v>
      </c>
      <c r="F368" s="8">
        <v>0</v>
      </c>
      <c r="G368" s="8">
        <v>0</v>
      </c>
      <c r="H368" s="8">
        <v>0</v>
      </c>
      <c r="I368" s="9">
        <v>14</v>
      </c>
      <c r="J368" s="9">
        <f t="shared" si="9"/>
        <v>1.1200000000000002E-2</v>
      </c>
      <c r="L368" s="9">
        <v>15</v>
      </c>
      <c r="M368" s="10">
        <f t="shared" si="10"/>
        <v>1.2E-2</v>
      </c>
    </row>
    <row r="369" spans="1:13" s="9" customFormat="1" ht="12.75">
      <c r="B369" s="8" t="s">
        <v>26</v>
      </c>
      <c r="C369" s="8">
        <v>313</v>
      </c>
      <c r="D369" s="8">
        <v>313</v>
      </c>
      <c r="E369" s="8">
        <v>0</v>
      </c>
      <c r="F369" s="8">
        <v>0</v>
      </c>
      <c r="G369" s="8">
        <v>0</v>
      </c>
      <c r="H369" s="8">
        <v>0</v>
      </c>
      <c r="J369" s="9">
        <f t="shared" si="9"/>
        <v>0</v>
      </c>
      <c r="M369" s="10">
        <f t="shared" si="10"/>
        <v>0</v>
      </c>
    </row>
    <row r="370" spans="1:13" s="9" customFormat="1" ht="12.75">
      <c r="B370" s="8" t="s">
        <v>172</v>
      </c>
      <c r="C370" s="8"/>
      <c r="D370" s="8">
        <v>40</v>
      </c>
      <c r="E370" s="8"/>
      <c r="F370" s="8"/>
      <c r="G370" s="8"/>
      <c r="H370" s="8"/>
      <c r="J370" s="9">
        <f t="shared" si="9"/>
        <v>0</v>
      </c>
      <c r="M370" s="10">
        <f t="shared" si="10"/>
        <v>0</v>
      </c>
    </row>
    <row r="371" spans="1:13" s="9" customFormat="1" ht="12.75">
      <c r="B371" s="8" t="s">
        <v>173</v>
      </c>
      <c r="C371" s="8"/>
      <c r="D371" s="8">
        <v>160</v>
      </c>
      <c r="E371" s="8"/>
      <c r="F371" s="8"/>
      <c r="G371" s="8"/>
      <c r="H371" s="8"/>
      <c r="J371" s="9">
        <f t="shared" si="9"/>
        <v>0</v>
      </c>
      <c r="M371" s="10">
        <f t="shared" si="10"/>
        <v>0</v>
      </c>
    </row>
    <row r="372" spans="1:13" s="6" customFormat="1">
      <c r="A372" s="6" t="s">
        <v>116</v>
      </c>
      <c r="B372" s="6" t="s">
        <v>117</v>
      </c>
      <c r="D372" s="6">
        <v>200</v>
      </c>
      <c r="E372" s="6">
        <v>1</v>
      </c>
      <c r="F372" s="6">
        <v>0.1</v>
      </c>
      <c r="G372" s="6">
        <v>15.6</v>
      </c>
      <c r="H372" s="6">
        <v>66.900000000000006</v>
      </c>
      <c r="J372" s="6">
        <f>J373+J374</f>
        <v>11.474</v>
      </c>
      <c r="M372" s="6">
        <f>M373+M374</f>
        <v>8.0499999999999989</v>
      </c>
    </row>
    <row r="373" spans="1:13" s="9" customFormat="1" ht="12.75">
      <c r="B373" s="8" t="s">
        <v>118</v>
      </c>
      <c r="C373" s="8">
        <v>21.4</v>
      </c>
      <c r="D373" s="8">
        <v>20</v>
      </c>
      <c r="E373" s="8">
        <v>1</v>
      </c>
      <c r="F373" s="8">
        <v>0.1</v>
      </c>
      <c r="G373" s="8">
        <v>9.3000000000000007</v>
      </c>
      <c r="H373" s="8">
        <v>41.5</v>
      </c>
      <c r="I373" s="9">
        <v>510</v>
      </c>
      <c r="J373" s="9">
        <f t="shared" si="9"/>
        <v>10.914</v>
      </c>
      <c r="L373" s="9">
        <v>350</v>
      </c>
      <c r="M373" s="10">
        <f t="shared" si="10"/>
        <v>7.4899999999999993</v>
      </c>
    </row>
    <row r="374" spans="1:13" s="9" customFormat="1" ht="12.75">
      <c r="B374" s="8" t="s">
        <v>24</v>
      </c>
      <c r="C374" s="8">
        <v>7</v>
      </c>
      <c r="D374" s="8">
        <v>7</v>
      </c>
      <c r="E374" s="8">
        <v>0</v>
      </c>
      <c r="F374" s="8">
        <v>0</v>
      </c>
      <c r="G374" s="8">
        <v>6.4</v>
      </c>
      <c r="H374" s="8">
        <v>25.4</v>
      </c>
      <c r="I374" s="9">
        <v>80</v>
      </c>
      <c r="J374" s="9">
        <f t="shared" si="9"/>
        <v>0.56000000000000005</v>
      </c>
      <c r="L374" s="9">
        <v>80</v>
      </c>
      <c r="M374" s="10">
        <f t="shared" si="10"/>
        <v>0.56000000000000005</v>
      </c>
    </row>
    <row r="375" spans="1:13" s="9" customFormat="1" ht="12.75">
      <c r="B375" s="8" t="s">
        <v>26</v>
      </c>
      <c r="C375" s="8">
        <v>202</v>
      </c>
      <c r="D375" s="8">
        <v>202</v>
      </c>
      <c r="E375" s="8">
        <v>0</v>
      </c>
      <c r="F375" s="8">
        <v>0</v>
      </c>
      <c r="G375" s="8">
        <v>0</v>
      </c>
      <c r="H375" s="8">
        <v>0</v>
      </c>
      <c r="J375" s="9">
        <f t="shared" si="9"/>
        <v>0</v>
      </c>
      <c r="M375" s="10">
        <f t="shared" si="10"/>
        <v>0</v>
      </c>
    </row>
    <row r="376" spans="1:13" s="6" customFormat="1">
      <c r="A376" s="6" t="s">
        <v>27</v>
      </c>
      <c r="B376" s="6" t="s">
        <v>32</v>
      </c>
      <c r="D376" s="6">
        <v>30</v>
      </c>
      <c r="E376" s="6">
        <v>2.2999999999999998</v>
      </c>
      <c r="F376" s="6">
        <v>0.2</v>
      </c>
      <c r="G376" s="6">
        <v>14.8</v>
      </c>
      <c r="H376" s="6">
        <v>70.3</v>
      </c>
      <c r="I376" s="9">
        <v>41</v>
      </c>
      <c r="J376" s="6">
        <f>I376/600*D376</f>
        <v>2.0499999999999998</v>
      </c>
      <c r="L376" s="9">
        <v>58</v>
      </c>
      <c r="M376" s="7">
        <f>L376/1000*D376</f>
        <v>1.74</v>
      </c>
    </row>
    <row r="377" spans="1:13" s="6" customFormat="1">
      <c r="A377" s="6" t="s">
        <v>27</v>
      </c>
      <c r="B377" s="6" t="s">
        <v>33</v>
      </c>
      <c r="D377" s="6">
        <v>15</v>
      </c>
      <c r="E377" s="6">
        <v>1</v>
      </c>
      <c r="F377" s="6">
        <v>0.2</v>
      </c>
      <c r="G377" s="6">
        <v>5</v>
      </c>
      <c r="H377" s="6">
        <v>25.6</v>
      </c>
      <c r="I377" s="9">
        <v>41</v>
      </c>
      <c r="J377" s="6">
        <f>I377/600*D377</f>
        <v>1.0249999999999999</v>
      </c>
      <c r="L377" s="9">
        <v>60</v>
      </c>
      <c r="M377" s="7">
        <f>L377/1000*D377</f>
        <v>0.89999999999999991</v>
      </c>
    </row>
    <row r="378" spans="1:13" s="6" customFormat="1">
      <c r="B378" s="20" t="s">
        <v>65</v>
      </c>
      <c r="C378" s="20"/>
      <c r="D378" s="20">
        <f>D349+D351+D362+D372+D376+D377</f>
        <v>705</v>
      </c>
      <c r="E378" s="20">
        <f>E349+E351+E362+E372+E376+E377</f>
        <v>25.6</v>
      </c>
      <c r="F378" s="20">
        <f>F349+F351+F362+F372+F376+F377</f>
        <v>21.2</v>
      </c>
      <c r="G378" s="20">
        <f>G349+G351+G362+G372+G376+G377</f>
        <v>93.699999999999989</v>
      </c>
      <c r="H378" s="20">
        <f>H349+H351+H362+H372+H376+H377</f>
        <v>667.8</v>
      </c>
      <c r="J378" s="20">
        <f>J349+J351+J362+J372+J376+J377</f>
        <v>102.13708235294119</v>
      </c>
      <c r="K378" s="14"/>
      <c r="L378" s="14"/>
      <c r="M378" s="20">
        <f>M349+M351+M362+M372+M376+M377</f>
        <v>101.44448692810458</v>
      </c>
    </row>
    <row r="379" spans="1:13" s="6" customFormat="1">
      <c r="B379" s="23" t="s">
        <v>66</v>
      </c>
      <c r="C379" s="23"/>
      <c r="D379" s="23">
        <f>D347+D378</f>
        <v>1315</v>
      </c>
      <c r="E379" s="23">
        <f>E347+E378</f>
        <v>44.8</v>
      </c>
      <c r="F379" s="23">
        <f>F347+F378</f>
        <v>35.799999999999997</v>
      </c>
      <c r="G379" s="23">
        <f>G347+G378</f>
        <v>184.8</v>
      </c>
      <c r="H379" s="23">
        <f>H347+H378</f>
        <v>1240.3</v>
      </c>
      <c r="J379" s="23">
        <f>J347+J378</f>
        <v>171.23441568627453</v>
      </c>
      <c r="K379" s="14"/>
      <c r="L379" s="14"/>
      <c r="M379" s="23">
        <f>M347+M378</f>
        <v>162.32282026143793</v>
      </c>
    </row>
    <row r="380" spans="1:13" s="6" customFormat="1">
      <c r="B380" s="6" t="s">
        <v>174</v>
      </c>
      <c r="J380" s="9">
        <f t="shared" ref="J380:J433" si="11">I380/1000*C380</f>
        <v>0</v>
      </c>
      <c r="M380" s="10">
        <f t="shared" ref="M380:M442" si="12">L380/1000*C380</f>
        <v>0</v>
      </c>
    </row>
    <row r="381" spans="1:13" s="6" customFormat="1">
      <c r="B381" s="6" t="s">
        <v>15</v>
      </c>
      <c r="J381" s="9">
        <f t="shared" si="11"/>
        <v>0</v>
      </c>
      <c r="M381" s="10">
        <f t="shared" si="12"/>
        <v>0</v>
      </c>
    </row>
    <row r="382" spans="1:13" s="6" customFormat="1">
      <c r="A382" s="6" t="s">
        <v>36</v>
      </c>
      <c r="B382" s="6" t="s">
        <v>37</v>
      </c>
      <c r="D382" s="6">
        <v>60</v>
      </c>
      <c r="E382" s="6">
        <v>0.7</v>
      </c>
      <c r="F382" s="6">
        <v>0.1</v>
      </c>
      <c r="G382" s="6">
        <v>2.2999999999999998</v>
      </c>
      <c r="H382" s="6">
        <v>12.8</v>
      </c>
      <c r="J382" s="6">
        <v>12.204000000000001</v>
      </c>
      <c r="M382" s="7">
        <v>12.204000000000001</v>
      </c>
    </row>
    <row r="383" spans="1:13" s="8" customFormat="1" ht="12.75">
      <c r="B383" s="8" t="s">
        <v>38</v>
      </c>
      <c r="C383" s="8">
        <v>67.8</v>
      </c>
      <c r="D383" s="8">
        <v>60</v>
      </c>
      <c r="E383" s="8">
        <v>0.7</v>
      </c>
      <c r="F383" s="8">
        <v>0.1</v>
      </c>
      <c r="G383" s="8">
        <v>2.2999999999999998</v>
      </c>
      <c r="H383" s="8">
        <v>12.8</v>
      </c>
      <c r="I383" s="8">
        <v>180</v>
      </c>
      <c r="J383" s="9">
        <f t="shared" si="11"/>
        <v>12.203999999999999</v>
      </c>
      <c r="L383" s="9">
        <v>180</v>
      </c>
      <c r="M383" s="10">
        <f t="shared" si="12"/>
        <v>12.203999999999999</v>
      </c>
    </row>
    <row r="384" spans="1:13" s="6" customFormat="1">
      <c r="A384" s="6" t="s">
        <v>175</v>
      </c>
      <c r="B384" s="6" t="s">
        <v>176</v>
      </c>
      <c r="D384" s="6">
        <v>150</v>
      </c>
      <c r="E384" s="6">
        <v>4.7</v>
      </c>
      <c r="F384" s="6">
        <v>6.2</v>
      </c>
      <c r="G384" s="6">
        <v>26.5</v>
      </c>
      <c r="H384" s="6">
        <v>180.7</v>
      </c>
      <c r="J384" s="6">
        <f>J385+J386+J387+J388+J389+J390</f>
        <v>13.7399</v>
      </c>
      <c r="M384" s="6">
        <f>M385+M386+M387+M388+M389+M390</f>
        <v>14.233899999999998</v>
      </c>
    </row>
    <row r="385" spans="1:13" s="8" customFormat="1" ht="12.75">
      <c r="B385" s="8" t="s">
        <v>108</v>
      </c>
      <c r="C385" s="8">
        <v>36.799999999999997</v>
      </c>
      <c r="D385" s="8">
        <v>36.799999999999997</v>
      </c>
      <c r="E385" s="8">
        <v>3.8</v>
      </c>
      <c r="F385" s="8">
        <v>0.4</v>
      </c>
      <c r="G385" s="8">
        <v>23.6</v>
      </c>
      <c r="H385" s="8">
        <v>113.4</v>
      </c>
      <c r="I385" s="8">
        <v>58</v>
      </c>
      <c r="J385" s="9">
        <f t="shared" si="11"/>
        <v>2.1343999999999999</v>
      </c>
      <c r="L385" s="9">
        <v>58</v>
      </c>
      <c r="M385" s="10">
        <f t="shared" si="12"/>
        <v>2.1343999999999999</v>
      </c>
    </row>
    <row r="386" spans="1:13" s="8" customFormat="1" ht="12.75">
      <c r="B386" s="8" t="s">
        <v>44</v>
      </c>
      <c r="C386" s="8">
        <v>26.2</v>
      </c>
      <c r="D386" s="8">
        <v>21</v>
      </c>
      <c r="E386" s="8">
        <v>0.3</v>
      </c>
      <c r="F386" s="8">
        <v>0</v>
      </c>
      <c r="G386" s="8">
        <v>1.3</v>
      </c>
      <c r="H386" s="8">
        <v>6.5</v>
      </c>
      <c r="I386" s="8">
        <v>55</v>
      </c>
      <c r="J386" s="9">
        <f t="shared" si="11"/>
        <v>1.4410000000000001</v>
      </c>
      <c r="L386" s="9">
        <v>60</v>
      </c>
      <c r="M386" s="10">
        <f t="shared" si="12"/>
        <v>1.5719999999999998</v>
      </c>
    </row>
    <row r="387" spans="1:13" s="8" customFormat="1" ht="12.75">
      <c r="B387" s="8" t="s">
        <v>83</v>
      </c>
      <c r="C387" s="8">
        <v>9</v>
      </c>
      <c r="D387" s="8">
        <v>9</v>
      </c>
      <c r="E387" s="8">
        <v>0.3</v>
      </c>
      <c r="F387" s="8">
        <v>0</v>
      </c>
      <c r="G387" s="8">
        <v>1</v>
      </c>
      <c r="H387" s="8">
        <v>5.0999999999999996</v>
      </c>
      <c r="I387" s="8">
        <v>192.5</v>
      </c>
      <c r="J387" s="9">
        <f t="shared" si="11"/>
        <v>1.7324999999999999</v>
      </c>
      <c r="L387" s="9">
        <v>205</v>
      </c>
      <c r="M387" s="10">
        <f t="shared" si="12"/>
        <v>1.845</v>
      </c>
    </row>
    <row r="388" spans="1:13" s="8" customFormat="1" ht="12.75">
      <c r="B388" s="8" t="s">
        <v>177</v>
      </c>
      <c r="C388" s="8">
        <v>9.4</v>
      </c>
      <c r="D388" s="8">
        <v>8.3000000000000007</v>
      </c>
      <c r="E388" s="8">
        <v>0.2</v>
      </c>
      <c r="F388" s="8">
        <v>0</v>
      </c>
      <c r="G388" s="8">
        <v>0.5</v>
      </c>
      <c r="H388" s="8">
        <v>3.1</v>
      </c>
      <c r="I388" s="8">
        <v>50</v>
      </c>
      <c r="J388" s="9">
        <f>I388/400*C388</f>
        <v>1.175</v>
      </c>
      <c r="L388" s="9">
        <v>50</v>
      </c>
      <c r="M388" s="10">
        <f>L388/400*C388</f>
        <v>1.175</v>
      </c>
    </row>
    <row r="389" spans="1:13" s="8" customFormat="1" ht="12.75">
      <c r="B389" s="8" t="s">
        <v>23</v>
      </c>
      <c r="C389" s="8">
        <v>9</v>
      </c>
      <c r="D389" s="8">
        <v>9</v>
      </c>
      <c r="E389" s="8">
        <v>0.1</v>
      </c>
      <c r="F389" s="8">
        <v>5.7</v>
      </c>
      <c r="G389" s="8">
        <v>0.1</v>
      </c>
      <c r="H389" s="8">
        <v>52.4</v>
      </c>
      <c r="I389" s="8">
        <v>145</v>
      </c>
      <c r="J389" s="9">
        <f>I389/180*C389</f>
        <v>7.25</v>
      </c>
      <c r="L389" s="9">
        <v>150</v>
      </c>
      <c r="M389" s="10">
        <f>L389/180*C389</f>
        <v>7.5</v>
      </c>
    </row>
    <row r="390" spans="1:13" s="8" customFormat="1" ht="12.75">
      <c r="B390" s="8" t="s">
        <v>25</v>
      </c>
      <c r="C390" s="8">
        <v>0.5</v>
      </c>
      <c r="D390" s="8">
        <v>0.5</v>
      </c>
      <c r="E390" s="8">
        <v>0</v>
      </c>
      <c r="F390" s="8">
        <v>0</v>
      </c>
      <c r="G390" s="8">
        <v>0</v>
      </c>
      <c r="H390" s="8">
        <v>0</v>
      </c>
      <c r="I390" s="8">
        <v>14</v>
      </c>
      <c r="J390" s="9">
        <f t="shared" si="11"/>
        <v>7.0000000000000001E-3</v>
      </c>
      <c r="L390" s="9">
        <v>15</v>
      </c>
      <c r="M390" s="10">
        <f t="shared" si="12"/>
        <v>7.4999999999999997E-3</v>
      </c>
    </row>
    <row r="391" spans="1:13" s="8" customFormat="1" ht="12.75">
      <c r="B391" s="8" t="s">
        <v>26</v>
      </c>
      <c r="C391" s="8">
        <v>220.5</v>
      </c>
      <c r="D391" s="8">
        <v>220.5</v>
      </c>
      <c r="E391" s="8">
        <v>0</v>
      </c>
      <c r="F391" s="8">
        <v>0</v>
      </c>
      <c r="G391" s="8">
        <v>0</v>
      </c>
      <c r="H391" s="8">
        <v>0</v>
      </c>
      <c r="J391" s="9">
        <f t="shared" si="11"/>
        <v>0</v>
      </c>
      <c r="L391" s="9"/>
      <c r="M391" s="10">
        <f t="shared" si="12"/>
        <v>0</v>
      </c>
    </row>
    <row r="392" spans="1:13" s="6" customFormat="1">
      <c r="A392" s="6" t="s">
        <v>74</v>
      </c>
      <c r="B392" s="6" t="s">
        <v>75</v>
      </c>
      <c r="D392" s="6">
        <v>100</v>
      </c>
      <c r="E392" s="6">
        <v>14.1</v>
      </c>
      <c r="F392" s="6">
        <v>5.8</v>
      </c>
      <c r="G392" s="6">
        <v>4.4000000000000004</v>
      </c>
      <c r="H392" s="6">
        <v>126.4</v>
      </c>
      <c r="J392" s="6">
        <f>J393+J394+J395+J396+J397+J398+J399+J400</f>
        <v>33.892300000000006</v>
      </c>
      <c r="M392" s="6">
        <f>M393+M394+M395+M396+M397+M398+M399+M400</f>
        <v>32.830747058823526</v>
      </c>
    </row>
    <row r="393" spans="1:13" s="9" customFormat="1" ht="12.75">
      <c r="B393" s="8" t="s">
        <v>76</v>
      </c>
      <c r="C393" s="8">
        <v>67.2</v>
      </c>
      <c r="D393" s="8">
        <v>59.5</v>
      </c>
      <c r="E393" s="8">
        <v>13.2</v>
      </c>
      <c r="F393" s="8">
        <v>1</v>
      </c>
      <c r="G393" s="8">
        <v>0.2</v>
      </c>
      <c r="H393" s="8">
        <v>62.6</v>
      </c>
      <c r="I393" s="9">
        <v>395</v>
      </c>
      <c r="J393" s="9">
        <f t="shared" si="11"/>
        <v>26.544000000000004</v>
      </c>
      <c r="L393" s="9">
        <v>350</v>
      </c>
      <c r="M393" s="10">
        <f t="shared" si="12"/>
        <v>23.52</v>
      </c>
    </row>
    <row r="394" spans="1:13" s="9" customFormat="1" ht="12.75">
      <c r="B394" s="8" t="s">
        <v>44</v>
      </c>
      <c r="C394" s="8">
        <v>28.4</v>
      </c>
      <c r="D394" s="8">
        <v>22.7</v>
      </c>
      <c r="E394" s="8">
        <v>0.3</v>
      </c>
      <c r="F394" s="8">
        <v>0</v>
      </c>
      <c r="G394" s="8">
        <v>1.4</v>
      </c>
      <c r="H394" s="8">
        <v>7</v>
      </c>
      <c r="I394" s="9">
        <v>55</v>
      </c>
      <c r="J394" s="9">
        <f t="shared" si="11"/>
        <v>1.5619999999999998</v>
      </c>
      <c r="L394" s="9">
        <v>60</v>
      </c>
      <c r="M394" s="10">
        <f t="shared" si="12"/>
        <v>1.704</v>
      </c>
    </row>
    <row r="395" spans="1:13" s="9" customFormat="1" ht="12.75">
      <c r="B395" s="8" t="s">
        <v>43</v>
      </c>
      <c r="C395" s="8">
        <v>12.9</v>
      </c>
      <c r="D395" s="8">
        <v>10.3</v>
      </c>
      <c r="E395" s="8">
        <v>0.1</v>
      </c>
      <c r="F395" s="8">
        <v>0</v>
      </c>
      <c r="G395" s="8">
        <v>0.8</v>
      </c>
      <c r="H395" s="8">
        <v>3.8</v>
      </c>
      <c r="I395" s="9">
        <v>50</v>
      </c>
      <c r="J395" s="9">
        <f t="shared" si="11"/>
        <v>0.64500000000000002</v>
      </c>
      <c r="L395" s="9">
        <v>60</v>
      </c>
      <c r="M395" s="10">
        <f t="shared" si="12"/>
        <v>0.77400000000000002</v>
      </c>
    </row>
    <row r="396" spans="1:13" s="9" customFormat="1" ht="12.75">
      <c r="B396" s="8" t="s">
        <v>46</v>
      </c>
      <c r="C396" s="8">
        <v>9.1</v>
      </c>
      <c r="D396" s="8">
        <v>9.1</v>
      </c>
      <c r="E396" s="8">
        <v>0.2</v>
      </c>
      <c r="F396" s="8">
        <v>1.2</v>
      </c>
      <c r="G396" s="8">
        <v>0.3</v>
      </c>
      <c r="H396" s="8">
        <v>12.9</v>
      </c>
      <c r="I396" s="9">
        <v>140</v>
      </c>
      <c r="J396" s="9">
        <f>I396/400*C396</f>
        <v>3.1849999999999996</v>
      </c>
      <c r="L396" s="9">
        <v>90</v>
      </c>
      <c r="M396" s="10">
        <f>L396/170*C396</f>
        <v>4.8176470588235292</v>
      </c>
    </row>
    <row r="397" spans="1:13" s="9" customFormat="1" ht="12.75">
      <c r="B397" s="8" t="s">
        <v>52</v>
      </c>
      <c r="C397" s="8">
        <v>2.7</v>
      </c>
      <c r="D397" s="8">
        <v>2.7</v>
      </c>
      <c r="E397" s="8">
        <v>0.3</v>
      </c>
      <c r="F397" s="8">
        <v>0</v>
      </c>
      <c r="G397" s="8">
        <v>1.7</v>
      </c>
      <c r="H397" s="8">
        <v>8.1999999999999993</v>
      </c>
      <c r="I397" s="9">
        <v>45</v>
      </c>
      <c r="J397" s="9">
        <f t="shared" si="11"/>
        <v>0.1215</v>
      </c>
      <c r="L397" s="9">
        <v>48</v>
      </c>
      <c r="M397" s="10">
        <f t="shared" si="12"/>
        <v>0.12960000000000002</v>
      </c>
    </row>
    <row r="398" spans="1:13" s="9" customFormat="1" ht="12.75">
      <c r="B398" s="8" t="s">
        <v>23</v>
      </c>
      <c r="C398" s="8">
        <v>1.8</v>
      </c>
      <c r="D398" s="8">
        <v>1.8</v>
      </c>
      <c r="E398" s="8">
        <v>0</v>
      </c>
      <c r="F398" s="8">
        <v>1.1000000000000001</v>
      </c>
      <c r="G398" s="8">
        <v>0</v>
      </c>
      <c r="H398" s="8">
        <v>10.5</v>
      </c>
      <c r="I398" s="9">
        <v>145</v>
      </c>
      <c r="J398" s="9">
        <f>I398/180*C398</f>
        <v>1.4500000000000002</v>
      </c>
      <c r="L398" s="9">
        <v>150</v>
      </c>
      <c r="M398" s="10">
        <f>L398/180*C398</f>
        <v>1.5</v>
      </c>
    </row>
    <row r="399" spans="1:13" s="9" customFormat="1" ht="12.75">
      <c r="B399" s="8" t="s">
        <v>47</v>
      </c>
      <c r="C399" s="8">
        <v>2.7</v>
      </c>
      <c r="D399" s="8">
        <v>2.7</v>
      </c>
      <c r="E399" s="8">
        <v>0</v>
      </c>
      <c r="F399" s="8">
        <v>2.4</v>
      </c>
      <c r="G399" s="8">
        <v>0</v>
      </c>
      <c r="H399" s="8">
        <v>21.4</v>
      </c>
      <c r="I399" s="9">
        <v>125</v>
      </c>
      <c r="J399" s="9">
        <f>I399/900*C399</f>
        <v>0.37500000000000006</v>
      </c>
      <c r="L399" s="9">
        <v>125</v>
      </c>
      <c r="M399" s="10">
        <f>L399/900*C399</f>
        <v>0.37500000000000006</v>
      </c>
    </row>
    <row r="400" spans="1:13" s="9" customFormat="1" ht="12.75">
      <c r="B400" s="8" t="s">
        <v>25</v>
      </c>
      <c r="C400" s="8">
        <v>0.7</v>
      </c>
      <c r="D400" s="8">
        <v>0.7</v>
      </c>
      <c r="E400" s="8">
        <v>0</v>
      </c>
      <c r="F400" s="8">
        <v>0</v>
      </c>
      <c r="G400" s="8">
        <v>0</v>
      </c>
      <c r="H400" s="8">
        <v>0</v>
      </c>
      <c r="I400" s="9">
        <v>14</v>
      </c>
      <c r="J400" s="9">
        <f t="shared" si="11"/>
        <v>9.7999999999999997E-3</v>
      </c>
      <c r="L400" s="9">
        <v>15</v>
      </c>
      <c r="M400" s="10">
        <f t="shared" si="12"/>
        <v>1.0499999999999999E-2</v>
      </c>
    </row>
    <row r="401" spans="1:13" s="9" customFormat="1" ht="12.75">
      <c r="B401" s="8" t="s">
        <v>26</v>
      </c>
      <c r="C401" s="8">
        <v>40</v>
      </c>
      <c r="D401" s="8">
        <v>40</v>
      </c>
      <c r="E401" s="8">
        <v>0</v>
      </c>
      <c r="F401" s="8">
        <v>0</v>
      </c>
      <c r="G401" s="8">
        <v>0</v>
      </c>
      <c r="H401" s="8">
        <v>0</v>
      </c>
      <c r="J401" s="9">
        <f t="shared" si="11"/>
        <v>0</v>
      </c>
      <c r="M401" s="10">
        <f t="shared" si="12"/>
        <v>0</v>
      </c>
    </row>
    <row r="402" spans="1:13" s="6" customFormat="1">
      <c r="A402" s="6" t="s">
        <v>156</v>
      </c>
      <c r="B402" s="6" t="s">
        <v>157</v>
      </c>
      <c r="D402" s="6">
        <v>200</v>
      </c>
      <c r="E402" s="6">
        <v>0.2</v>
      </c>
      <c r="F402" s="6">
        <v>0.1</v>
      </c>
      <c r="G402" s="6">
        <v>6.6</v>
      </c>
      <c r="H402" s="6">
        <v>27.9</v>
      </c>
      <c r="J402" s="6">
        <f>J403+J404+J405</f>
        <v>2.6350000000000002</v>
      </c>
      <c r="M402" s="6">
        <f>M403+M404+M405</f>
        <v>2.7600000000000002</v>
      </c>
    </row>
    <row r="403" spans="1:13" s="9" customFormat="1" ht="12.75">
      <c r="B403" s="8" t="s">
        <v>158</v>
      </c>
      <c r="C403" s="8">
        <v>7.5</v>
      </c>
      <c r="D403" s="8">
        <v>7</v>
      </c>
      <c r="E403" s="8">
        <v>0.1</v>
      </c>
      <c r="F403" s="8">
        <v>0</v>
      </c>
      <c r="G403" s="8">
        <v>0.2</v>
      </c>
      <c r="H403" s="8">
        <v>1.1000000000000001</v>
      </c>
      <c r="I403" s="9">
        <v>190</v>
      </c>
      <c r="J403" s="9">
        <f t="shared" si="11"/>
        <v>1.425</v>
      </c>
      <c r="L403" s="9">
        <v>200</v>
      </c>
      <c r="M403" s="10">
        <f t="shared" si="12"/>
        <v>1.5</v>
      </c>
    </row>
    <row r="404" spans="1:13" s="9" customFormat="1" ht="12.75">
      <c r="B404" s="8" t="s">
        <v>31</v>
      </c>
      <c r="C404" s="8">
        <v>1</v>
      </c>
      <c r="D404" s="8">
        <v>1</v>
      </c>
      <c r="E404" s="8">
        <v>0.2</v>
      </c>
      <c r="F404" s="8">
        <v>0</v>
      </c>
      <c r="G404" s="8">
        <v>0.1</v>
      </c>
      <c r="H404" s="8">
        <v>1.4</v>
      </c>
      <c r="I404" s="9">
        <v>65</v>
      </c>
      <c r="J404" s="9">
        <f>I404/100*C404</f>
        <v>0.65</v>
      </c>
      <c r="L404" s="9">
        <v>700</v>
      </c>
      <c r="M404" s="10">
        <f t="shared" si="12"/>
        <v>0.7</v>
      </c>
    </row>
    <row r="405" spans="1:13" s="9" customFormat="1" ht="12.75">
      <c r="B405" s="8" t="s">
        <v>24</v>
      </c>
      <c r="C405" s="8">
        <v>7</v>
      </c>
      <c r="D405" s="8">
        <v>7</v>
      </c>
      <c r="E405" s="8">
        <v>0</v>
      </c>
      <c r="F405" s="8">
        <v>0</v>
      </c>
      <c r="G405" s="8">
        <v>6.4</v>
      </c>
      <c r="H405" s="8">
        <v>25.4</v>
      </c>
      <c r="I405" s="9">
        <v>80</v>
      </c>
      <c r="J405" s="9">
        <f t="shared" si="11"/>
        <v>0.56000000000000005</v>
      </c>
      <c r="L405" s="9">
        <v>80</v>
      </c>
      <c r="M405" s="10">
        <f t="shared" si="12"/>
        <v>0.56000000000000005</v>
      </c>
    </row>
    <row r="406" spans="1:13" s="9" customFormat="1" ht="12.75">
      <c r="B406" s="8" t="s">
        <v>26</v>
      </c>
      <c r="C406" s="8">
        <v>195</v>
      </c>
      <c r="D406" s="8">
        <v>195</v>
      </c>
      <c r="E406" s="8">
        <v>0</v>
      </c>
      <c r="F406" s="8">
        <v>0</v>
      </c>
      <c r="G406" s="8">
        <v>0</v>
      </c>
      <c r="H406" s="8">
        <v>0</v>
      </c>
      <c r="J406" s="9">
        <f t="shared" si="11"/>
        <v>0</v>
      </c>
      <c r="M406" s="10">
        <f t="shared" si="12"/>
        <v>0</v>
      </c>
    </row>
    <row r="407" spans="1:13" s="6" customFormat="1">
      <c r="A407" s="6" t="s">
        <v>27</v>
      </c>
      <c r="B407" s="6" t="s">
        <v>32</v>
      </c>
      <c r="D407" s="6">
        <v>45</v>
      </c>
      <c r="E407" s="6">
        <v>3.4</v>
      </c>
      <c r="F407" s="6">
        <v>0.4</v>
      </c>
      <c r="G407" s="6">
        <v>22.1</v>
      </c>
      <c r="H407" s="6">
        <v>105.5</v>
      </c>
      <c r="I407" s="9">
        <v>41</v>
      </c>
      <c r="J407" s="6">
        <f>I407/600*D407</f>
        <v>3.0749999999999997</v>
      </c>
      <c r="L407" s="9">
        <v>58</v>
      </c>
      <c r="M407" s="7">
        <f>L407/1000*D407</f>
        <v>2.6100000000000003</v>
      </c>
    </row>
    <row r="408" spans="1:13" s="6" customFormat="1">
      <c r="A408" s="6" t="s">
        <v>27</v>
      </c>
      <c r="B408" s="6" t="s">
        <v>33</v>
      </c>
      <c r="D408" s="6">
        <v>25</v>
      </c>
      <c r="E408" s="6">
        <v>1.7</v>
      </c>
      <c r="F408" s="6">
        <v>0.3</v>
      </c>
      <c r="G408" s="6">
        <v>8.4</v>
      </c>
      <c r="H408" s="6">
        <v>42.7</v>
      </c>
      <c r="I408" s="9">
        <v>41</v>
      </c>
      <c r="J408" s="6">
        <f>I408/600*D408</f>
        <v>1.7083333333333333</v>
      </c>
      <c r="L408" s="9">
        <v>60</v>
      </c>
      <c r="M408" s="7">
        <f>L408/1000*D408</f>
        <v>1.5</v>
      </c>
    </row>
    <row r="409" spans="1:13" s="6" customFormat="1">
      <c r="B409" s="13" t="s">
        <v>34</v>
      </c>
      <c r="C409" s="13"/>
      <c r="D409" s="13">
        <f>D382+D384+D392+D402+D407+D408</f>
        <v>580</v>
      </c>
      <c r="E409" s="13">
        <f>E382+E384+E392+E402+E407+E408</f>
        <v>24.799999999999997</v>
      </c>
      <c r="F409" s="13">
        <f>F382+F384+F392+F402+F407+F408</f>
        <v>12.9</v>
      </c>
      <c r="G409" s="13">
        <f>G382+G384+G392+G402+G407+G408</f>
        <v>70.300000000000011</v>
      </c>
      <c r="H409" s="13">
        <f>H382+H384+H392+H402+H407+H408</f>
        <v>495.99999999999994</v>
      </c>
      <c r="J409" s="13">
        <f>J382+J384+J392+J402+J407+J408</f>
        <v>67.254533333333328</v>
      </c>
      <c r="K409" s="14"/>
      <c r="L409" s="14"/>
      <c r="M409" s="13">
        <f>M382+M384+M392+M402+M407+M408</f>
        <v>66.138647058823523</v>
      </c>
    </row>
    <row r="410" spans="1:13" s="6" customFormat="1">
      <c r="B410" s="6" t="s">
        <v>35</v>
      </c>
      <c r="J410" s="9">
        <f t="shared" si="11"/>
        <v>0</v>
      </c>
      <c r="M410" s="10">
        <f t="shared" si="12"/>
        <v>0</v>
      </c>
    </row>
    <row r="411" spans="1:13" s="6" customFormat="1">
      <c r="A411" s="6" t="s">
        <v>159</v>
      </c>
      <c r="B411" s="6" t="s">
        <v>160</v>
      </c>
      <c r="D411" s="6">
        <v>60</v>
      </c>
      <c r="E411" s="6">
        <v>0.4</v>
      </c>
      <c r="F411" s="6">
        <v>0</v>
      </c>
      <c r="G411" s="6">
        <v>1.1000000000000001</v>
      </c>
      <c r="H411" s="6">
        <v>6.3</v>
      </c>
      <c r="J411" s="6">
        <v>15.593999999999999</v>
      </c>
      <c r="M411" s="7">
        <v>15.593999999999999</v>
      </c>
    </row>
    <row r="412" spans="1:13" s="8" customFormat="1" ht="12.75">
      <c r="B412" s="8" t="s">
        <v>161</v>
      </c>
      <c r="C412" s="8">
        <v>67.8</v>
      </c>
      <c r="D412" s="8">
        <v>60</v>
      </c>
      <c r="E412" s="8">
        <v>0.5</v>
      </c>
      <c r="F412" s="8">
        <v>0.1</v>
      </c>
      <c r="G412" s="8">
        <v>1.5</v>
      </c>
      <c r="H412" s="8">
        <v>8.5</v>
      </c>
      <c r="I412" s="8">
        <v>230</v>
      </c>
      <c r="J412" s="9">
        <f t="shared" si="11"/>
        <v>15.593999999999999</v>
      </c>
      <c r="L412" s="9">
        <v>230</v>
      </c>
      <c r="M412" s="10">
        <f t="shared" si="12"/>
        <v>15.593999999999999</v>
      </c>
    </row>
    <row r="413" spans="1:13" s="6" customFormat="1">
      <c r="A413" s="6" t="s">
        <v>178</v>
      </c>
      <c r="B413" s="6" t="s">
        <v>179</v>
      </c>
      <c r="D413" s="6">
        <v>200</v>
      </c>
      <c r="E413" s="6">
        <v>5.0999999999999996</v>
      </c>
      <c r="F413" s="6">
        <v>5.8</v>
      </c>
      <c r="G413" s="6">
        <v>10.8</v>
      </c>
      <c r="H413" s="6">
        <v>115.6</v>
      </c>
      <c r="J413" s="6">
        <f>J414+J415+J416+J417+J418+J419+J420+J421+J422</f>
        <v>8.537755555555556</v>
      </c>
      <c r="M413" s="6">
        <f>M414+M415+M416+M417+M418+M419+M420+M421+M422</f>
        <v>10.81617320261438</v>
      </c>
    </row>
    <row r="414" spans="1:13" s="8" customFormat="1" ht="12.75">
      <c r="B414" s="8" t="s">
        <v>41</v>
      </c>
      <c r="C414" s="17">
        <v>27.2</v>
      </c>
      <c r="D414" s="17">
        <v>20</v>
      </c>
      <c r="E414" s="17">
        <v>0.38</v>
      </c>
      <c r="F414" s="17">
        <v>0.08</v>
      </c>
      <c r="G414" s="17">
        <v>2.96</v>
      </c>
      <c r="H414" s="17">
        <v>14</v>
      </c>
      <c r="I414" s="8">
        <v>55</v>
      </c>
      <c r="J414" s="9">
        <f t="shared" si="11"/>
        <v>1.496</v>
      </c>
      <c r="L414" s="9">
        <v>60</v>
      </c>
      <c r="M414" s="10">
        <f t="shared" si="12"/>
        <v>1.6319999999999999</v>
      </c>
    </row>
    <row r="415" spans="1:13" s="8" customFormat="1" ht="12.75">
      <c r="B415" s="8" t="s">
        <v>112</v>
      </c>
      <c r="C415" s="17">
        <v>8</v>
      </c>
      <c r="D415" s="17">
        <v>8</v>
      </c>
      <c r="E415" s="17">
        <v>0.7</v>
      </c>
      <c r="F415" s="17">
        <v>0.08</v>
      </c>
      <c r="G415" s="17">
        <v>4.88</v>
      </c>
      <c r="H415" s="17">
        <v>22.98</v>
      </c>
      <c r="I415" s="8">
        <v>49</v>
      </c>
      <c r="J415" s="9">
        <f t="shared" si="11"/>
        <v>0.39200000000000002</v>
      </c>
      <c r="L415" s="9">
        <v>50</v>
      </c>
      <c r="M415" s="10">
        <f t="shared" si="12"/>
        <v>0.4</v>
      </c>
    </row>
    <row r="416" spans="1:13" s="8" customFormat="1" ht="12.75">
      <c r="B416" s="8" t="s">
        <v>42</v>
      </c>
      <c r="C416" s="17">
        <v>30</v>
      </c>
      <c r="D416" s="17">
        <v>24</v>
      </c>
      <c r="E416" s="17">
        <v>0.4</v>
      </c>
      <c r="F416" s="17">
        <v>0.02</v>
      </c>
      <c r="G416" s="17">
        <v>1.02</v>
      </c>
      <c r="H416" s="17">
        <v>5.92</v>
      </c>
      <c r="I416" s="8">
        <v>50</v>
      </c>
      <c r="J416" s="9">
        <f t="shared" si="11"/>
        <v>1.5</v>
      </c>
      <c r="L416" s="9">
        <v>55</v>
      </c>
      <c r="M416" s="10">
        <f t="shared" si="12"/>
        <v>1.65</v>
      </c>
    </row>
    <row r="417" spans="1:13" s="8" customFormat="1" ht="12.75">
      <c r="B417" s="8" t="s">
        <v>43</v>
      </c>
      <c r="C417" s="17">
        <v>10</v>
      </c>
      <c r="D417" s="17">
        <v>8</v>
      </c>
      <c r="E417" s="17">
        <v>0.1</v>
      </c>
      <c r="F417" s="17">
        <v>0.02</v>
      </c>
      <c r="G417" s="17">
        <v>0.6</v>
      </c>
      <c r="H417" s="17">
        <v>2.94</v>
      </c>
      <c r="I417" s="8">
        <v>50</v>
      </c>
      <c r="J417" s="9">
        <f t="shared" si="11"/>
        <v>0.5</v>
      </c>
      <c r="L417" s="9">
        <v>60</v>
      </c>
      <c r="M417" s="10">
        <f t="shared" si="12"/>
        <v>0.6</v>
      </c>
    </row>
    <row r="418" spans="1:13" s="8" customFormat="1" ht="12.75">
      <c r="B418" s="8" t="s">
        <v>44</v>
      </c>
      <c r="C418" s="17">
        <v>10</v>
      </c>
      <c r="D418" s="17">
        <v>8</v>
      </c>
      <c r="E418" s="17">
        <v>0.1</v>
      </c>
      <c r="F418" s="17">
        <v>0</v>
      </c>
      <c r="G418" s="17">
        <v>0.5</v>
      </c>
      <c r="H418" s="17">
        <v>2.46</v>
      </c>
      <c r="I418" s="8">
        <v>55</v>
      </c>
      <c r="J418" s="9">
        <f t="shared" si="11"/>
        <v>0.55000000000000004</v>
      </c>
      <c r="L418" s="9">
        <v>60</v>
      </c>
      <c r="M418" s="10">
        <f t="shared" si="12"/>
        <v>0.6</v>
      </c>
    </row>
    <row r="419" spans="1:13" s="8" customFormat="1" ht="12.75">
      <c r="B419" s="8" t="s">
        <v>46</v>
      </c>
      <c r="C419" s="17">
        <v>10</v>
      </c>
      <c r="D419" s="17">
        <v>10</v>
      </c>
      <c r="E419" s="17">
        <v>0.24</v>
      </c>
      <c r="F419" s="17">
        <v>1.3199999999999998</v>
      </c>
      <c r="G419" s="17">
        <v>0.32</v>
      </c>
      <c r="H419" s="17">
        <v>14.16</v>
      </c>
      <c r="I419" s="8">
        <v>140</v>
      </c>
      <c r="J419" s="9">
        <f>I419/400*C419</f>
        <v>3.5</v>
      </c>
      <c r="L419" s="9">
        <v>90</v>
      </c>
      <c r="M419" s="10">
        <f>L419/170*C419</f>
        <v>5.2941176470588234</v>
      </c>
    </row>
    <row r="420" spans="1:13" s="8" customFormat="1" ht="12.75">
      <c r="B420" s="8" t="s">
        <v>47</v>
      </c>
      <c r="C420" s="17">
        <v>4</v>
      </c>
      <c r="D420" s="17">
        <v>4</v>
      </c>
      <c r="E420" s="17">
        <v>0</v>
      </c>
      <c r="F420" s="17">
        <v>3.5200000000000005</v>
      </c>
      <c r="G420" s="17">
        <v>0</v>
      </c>
      <c r="H420" s="17">
        <v>31.639999999999997</v>
      </c>
      <c r="I420" s="8">
        <v>125</v>
      </c>
      <c r="J420" s="9">
        <f>I420/900*C420</f>
        <v>0.55555555555555558</v>
      </c>
      <c r="L420" s="9">
        <v>125</v>
      </c>
      <c r="M420" s="10">
        <f>L420/900*C420</f>
        <v>0.55555555555555558</v>
      </c>
    </row>
    <row r="421" spans="1:13" s="8" customFormat="1" ht="12.75">
      <c r="B421" s="8" t="s">
        <v>48</v>
      </c>
      <c r="C421" s="17">
        <v>0.04</v>
      </c>
      <c r="D421" s="17">
        <v>0.04</v>
      </c>
      <c r="E421" s="17">
        <v>0</v>
      </c>
      <c r="F421" s="17">
        <v>0</v>
      </c>
      <c r="G421" s="17">
        <v>0.02</v>
      </c>
      <c r="H421" s="17">
        <v>0.1</v>
      </c>
      <c r="I421" s="8">
        <v>20</v>
      </c>
      <c r="J421" s="9">
        <f>I421/20*C421</f>
        <v>0.04</v>
      </c>
      <c r="L421" s="9">
        <v>20</v>
      </c>
      <c r="M421" s="10">
        <f>L421/10*C421</f>
        <v>0.08</v>
      </c>
    </row>
    <row r="422" spans="1:13" s="8" customFormat="1" ht="12.75">
      <c r="B422" s="8" t="s">
        <v>25</v>
      </c>
      <c r="C422" s="17">
        <v>0.3</v>
      </c>
      <c r="D422" s="17">
        <v>0.3</v>
      </c>
      <c r="E422" s="17">
        <v>0</v>
      </c>
      <c r="F422" s="17">
        <v>0</v>
      </c>
      <c r="G422" s="17">
        <v>0</v>
      </c>
      <c r="H422" s="17">
        <v>0</v>
      </c>
      <c r="I422" s="8">
        <v>14</v>
      </c>
      <c r="J422" s="9">
        <f t="shared" si="11"/>
        <v>4.1999999999999997E-3</v>
      </c>
      <c r="L422" s="9">
        <v>15</v>
      </c>
      <c r="M422" s="10">
        <f t="shared" si="12"/>
        <v>4.4999999999999997E-3</v>
      </c>
    </row>
    <row r="423" spans="1:13" s="8" customFormat="1" ht="12.75">
      <c r="B423" s="8" t="s">
        <v>49</v>
      </c>
      <c r="C423" s="31">
        <v>170</v>
      </c>
      <c r="D423" s="31">
        <v>170</v>
      </c>
      <c r="E423" s="17">
        <v>3.2</v>
      </c>
      <c r="F423" s="17">
        <v>0.74</v>
      </c>
      <c r="G423" s="17">
        <v>0.45999999999999996</v>
      </c>
      <c r="H423" s="17">
        <v>21.380000000000003</v>
      </c>
      <c r="J423" s="9">
        <f t="shared" si="11"/>
        <v>0</v>
      </c>
      <c r="L423" s="9"/>
      <c r="M423" s="10">
        <f t="shared" si="12"/>
        <v>0</v>
      </c>
    </row>
    <row r="424" spans="1:13" s="6" customFormat="1">
      <c r="A424" s="6" t="s">
        <v>50</v>
      </c>
      <c r="B424" s="6" t="s">
        <v>51</v>
      </c>
      <c r="D424" s="6">
        <v>150</v>
      </c>
      <c r="E424" s="6">
        <v>4.5</v>
      </c>
      <c r="F424" s="6">
        <v>5.5</v>
      </c>
      <c r="G424" s="6">
        <v>26.5</v>
      </c>
      <c r="H424" s="6">
        <v>173.7</v>
      </c>
      <c r="J424" s="6">
        <f>J425+J426+J427+J428+J429</f>
        <v>14.557499999999999</v>
      </c>
      <c r="M424" s="6">
        <f>M425+M426+M427+M428+M429</f>
        <v>15.488499999999998</v>
      </c>
    </row>
    <row r="425" spans="1:13" s="9" customFormat="1" ht="12.75">
      <c r="B425" s="8" t="s">
        <v>41</v>
      </c>
      <c r="C425" s="8">
        <v>181.6</v>
      </c>
      <c r="D425" s="8">
        <v>133.5</v>
      </c>
      <c r="E425" s="8">
        <v>2.5</v>
      </c>
      <c r="F425" s="8">
        <v>0.5</v>
      </c>
      <c r="G425" s="8">
        <v>19.8</v>
      </c>
      <c r="H425" s="8">
        <v>93.5</v>
      </c>
      <c r="I425" s="9">
        <v>55</v>
      </c>
      <c r="J425" s="9">
        <f t="shared" si="11"/>
        <v>9.9879999999999995</v>
      </c>
      <c r="L425" s="9">
        <v>60</v>
      </c>
      <c r="M425" s="10">
        <f t="shared" si="12"/>
        <v>10.895999999999999</v>
      </c>
    </row>
    <row r="426" spans="1:13" s="9" customFormat="1" ht="12.75">
      <c r="B426" s="8" t="s">
        <v>22</v>
      </c>
      <c r="C426" s="8">
        <v>45</v>
      </c>
      <c r="D426" s="8">
        <v>45</v>
      </c>
      <c r="E426" s="8">
        <v>1.2</v>
      </c>
      <c r="F426" s="8">
        <v>1</v>
      </c>
      <c r="G426" s="8">
        <v>2</v>
      </c>
      <c r="H426" s="8">
        <v>21.7</v>
      </c>
      <c r="I426" s="9">
        <v>80</v>
      </c>
      <c r="J426" s="9">
        <f>I426/1000*C426</f>
        <v>3.6</v>
      </c>
      <c r="L426" s="9">
        <v>80</v>
      </c>
      <c r="M426" s="10">
        <f t="shared" si="12"/>
        <v>3.6</v>
      </c>
    </row>
    <row r="427" spans="1:13" s="9" customFormat="1" ht="12.75">
      <c r="B427" s="8" t="s">
        <v>52</v>
      </c>
      <c r="C427" s="8">
        <v>7.5</v>
      </c>
      <c r="D427" s="8">
        <v>7.5</v>
      </c>
      <c r="E427" s="8">
        <v>0.8</v>
      </c>
      <c r="F427" s="8">
        <v>0.1</v>
      </c>
      <c r="G427" s="8">
        <v>4.8</v>
      </c>
      <c r="H427" s="8">
        <v>22.9</v>
      </c>
      <c r="I427" s="9">
        <v>45</v>
      </c>
      <c r="J427" s="9">
        <f t="shared" si="11"/>
        <v>0.33749999999999997</v>
      </c>
      <c r="L427" s="9">
        <v>48</v>
      </c>
      <c r="M427" s="10">
        <f t="shared" si="12"/>
        <v>0.36</v>
      </c>
    </row>
    <row r="428" spans="1:13" s="9" customFormat="1" ht="12.75">
      <c r="B428" s="8" t="s">
        <v>47</v>
      </c>
      <c r="C428" s="8">
        <v>4.5</v>
      </c>
      <c r="D428" s="8">
        <v>4.5</v>
      </c>
      <c r="E428" s="8">
        <v>0</v>
      </c>
      <c r="F428" s="8">
        <v>4</v>
      </c>
      <c r="G428" s="8">
        <v>0</v>
      </c>
      <c r="H428" s="8">
        <v>35.6</v>
      </c>
      <c r="I428" s="9">
        <v>125</v>
      </c>
      <c r="J428" s="9">
        <f>I428/900*C428</f>
        <v>0.625</v>
      </c>
      <c r="L428" s="9">
        <v>125</v>
      </c>
      <c r="M428" s="10">
        <f>L428/900*C428</f>
        <v>0.625</v>
      </c>
    </row>
    <row r="429" spans="1:13" s="9" customFormat="1" ht="12.75">
      <c r="B429" s="8" t="s">
        <v>25</v>
      </c>
      <c r="C429" s="8">
        <v>0.5</v>
      </c>
      <c r="D429" s="8">
        <v>0.5</v>
      </c>
      <c r="E429" s="8">
        <v>0</v>
      </c>
      <c r="F429" s="8">
        <v>0</v>
      </c>
      <c r="G429" s="8">
        <v>0</v>
      </c>
      <c r="H429" s="8">
        <v>0</v>
      </c>
      <c r="I429" s="9">
        <v>14</v>
      </c>
      <c r="J429" s="9">
        <f t="shared" si="11"/>
        <v>7.0000000000000001E-3</v>
      </c>
      <c r="L429" s="9">
        <v>15</v>
      </c>
      <c r="M429" s="10">
        <f t="shared" si="12"/>
        <v>7.4999999999999997E-3</v>
      </c>
    </row>
    <row r="430" spans="1:13" s="6" customFormat="1">
      <c r="A430" s="6" t="s">
        <v>180</v>
      </c>
      <c r="B430" s="6" t="s">
        <v>181</v>
      </c>
      <c r="D430" s="6">
        <v>100</v>
      </c>
      <c r="E430" s="6">
        <v>12.9</v>
      </c>
      <c r="F430" s="6">
        <v>3.9</v>
      </c>
      <c r="G430" s="6">
        <v>6.1</v>
      </c>
      <c r="H430" s="6">
        <v>110.9</v>
      </c>
      <c r="J430" s="26">
        <f>J431+J432+J433+J434+J435+J436+J437+J438</f>
        <v>41.97493333333334</v>
      </c>
      <c r="K430" s="14"/>
      <c r="L430" s="14"/>
      <c r="M430" s="14">
        <f>M431+M432+M433+M434+M435+M436+M437+M438</f>
        <v>42.212000000000003</v>
      </c>
    </row>
    <row r="431" spans="1:13" s="8" customFormat="1" ht="12.75">
      <c r="B431" s="8" t="s">
        <v>182</v>
      </c>
      <c r="C431" s="8">
        <v>75.7</v>
      </c>
      <c r="D431" s="8">
        <v>67</v>
      </c>
      <c r="E431" s="8">
        <v>10.1</v>
      </c>
      <c r="F431" s="8">
        <v>0.4</v>
      </c>
      <c r="G431" s="8">
        <v>0</v>
      </c>
      <c r="H431" s="8">
        <v>43.5</v>
      </c>
      <c r="I431" s="30">
        <v>450</v>
      </c>
      <c r="J431" s="9">
        <f t="shared" si="11"/>
        <v>34.065000000000005</v>
      </c>
      <c r="L431" s="9">
        <v>450</v>
      </c>
      <c r="M431" s="10">
        <f t="shared" si="12"/>
        <v>34.065000000000005</v>
      </c>
    </row>
    <row r="432" spans="1:13" s="8" customFormat="1" ht="12.75">
      <c r="B432" s="8" t="s">
        <v>44</v>
      </c>
      <c r="C432" s="8">
        <v>27.2</v>
      </c>
      <c r="D432" s="8">
        <v>21.8</v>
      </c>
      <c r="E432" s="8">
        <v>0.3</v>
      </c>
      <c r="F432" s="8">
        <v>0</v>
      </c>
      <c r="G432" s="8">
        <v>1.4</v>
      </c>
      <c r="H432" s="8">
        <v>6.7</v>
      </c>
      <c r="I432" s="8">
        <v>55</v>
      </c>
      <c r="J432" s="9">
        <f t="shared" si="11"/>
        <v>1.496</v>
      </c>
      <c r="L432" s="9">
        <v>60</v>
      </c>
      <c r="M432" s="10">
        <f t="shared" si="12"/>
        <v>1.6319999999999999</v>
      </c>
    </row>
    <row r="433" spans="1:13" s="8" customFormat="1" ht="12.75">
      <c r="B433" s="8" t="s">
        <v>43</v>
      </c>
      <c r="C433" s="8">
        <v>10</v>
      </c>
      <c r="D433" s="8">
        <v>8</v>
      </c>
      <c r="E433" s="8">
        <v>0.1</v>
      </c>
      <c r="F433" s="8">
        <v>0</v>
      </c>
      <c r="G433" s="8">
        <v>0.6</v>
      </c>
      <c r="H433" s="8">
        <v>2.9</v>
      </c>
      <c r="I433" s="8">
        <v>50</v>
      </c>
      <c r="J433" s="9">
        <f t="shared" si="11"/>
        <v>0.5</v>
      </c>
      <c r="L433" s="9">
        <v>60</v>
      </c>
      <c r="M433" s="10">
        <f t="shared" si="12"/>
        <v>0.6</v>
      </c>
    </row>
    <row r="434" spans="1:13" s="8" customFormat="1" ht="12.75">
      <c r="B434" s="8" t="s">
        <v>89</v>
      </c>
      <c r="C434" s="8">
        <v>14.3</v>
      </c>
      <c r="D434" s="8">
        <v>13</v>
      </c>
      <c r="E434" s="8">
        <v>1.6</v>
      </c>
      <c r="F434" s="8">
        <v>1.3</v>
      </c>
      <c r="G434" s="8">
        <v>0.1</v>
      </c>
      <c r="H434" s="8">
        <v>18.399999999999999</v>
      </c>
      <c r="I434" s="8">
        <v>9</v>
      </c>
      <c r="J434" s="9">
        <f>I434/60*C434</f>
        <v>2.145</v>
      </c>
      <c r="L434" s="9">
        <v>9</v>
      </c>
      <c r="M434" s="10">
        <f>L434/60*C434</f>
        <v>2.145</v>
      </c>
    </row>
    <row r="435" spans="1:13" s="8" customFormat="1" ht="12.75">
      <c r="B435" s="8" t="s">
        <v>22</v>
      </c>
      <c r="C435" s="8">
        <v>10</v>
      </c>
      <c r="D435" s="8">
        <v>10</v>
      </c>
      <c r="E435" s="8">
        <v>0.3</v>
      </c>
      <c r="F435" s="8">
        <v>0.2</v>
      </c>
      <c r="G435" s="8">
        <v>0.4</v>
      </c>
      <c r="H435" s="8">
        <v>4.8</v>
      </c>
      <c r="I435" s="8">
        <v>80</v>
      </c>
      <c r="J435" s="9">
        <f>I435/1000*C435</f>
        <v>0.8</v>
      </c>
      <c r="L435" s="9">
        <v>80</v>
      </c>
      <c r="M435" s="10">
        <f t="shared" si="12"/>
        <v>0.8</v>
      </c>
    </row>
    <row r="436" spans="1:13" s="8" customFormat="1" ht="12.75">
      <c r="B436" s="8" t="s">
        <v>90</v>
      </c>
      <c r="C436" s="8">
        <v>8</v>
      </c>
      <c r="D436" s="8">
        <v>8</v>
      </c>
      <c r="E436" s="8">
        <v>0.6</v>
      </c>
      <c r="F436" s="8">
        <v>0.1</v>
      </c>
      <c r="G436" s="8">
        <v>3.6</v>
      </c>
      <c r="H436" s="8">
        <v>17.100000000000001</v>
      </c>
      <c r="I436" s="8">
        <v>41</v>
      </c>
      <c r="J436" s="9">
        <f>I436/600*C436</f>
        <v>0.54666666666666663</v>
      </c>
      <c r="L436" s="9">
        <v>58</v>
      </c>
      <c r="M436" s="10">
        <f t="shared" si="12"/>
        <v>0.46400000000000002</v>
      </c>
    </row>
    <row r="437" spans="1:13" s="8" customFormat="1" ht="12.75">
      <c r="B437" s="8" t="s">
        <v>23</v>
      </c>
      <c r="C437" s="8">
        <v>3</v>
      </c>
      <c r="D437" s="8">
        <v>3</v>
      </c>
      <c r="E437" s="8">
        <v>0</v>
      </c>
      <c r="F437" s="8">
        <v>1.9</v>
      </c>
      <c r="G437" s="8">
        <v>0</v>
      </c>
      <c r="H437" s="8">
        <v>17.5</v>
      </c>
      <c r="I437" s="8">
        <v>145</v>
      </c>
      <c r="J437" s="9">
        <f>I437/180*C437</f>
        <v>2.416666666666667</v>
      </c>
      <c r="L437" s="9">
        <v>150</v>
      </c>
      <c r="M437" s="10">
        <f>L437/180*C437</f>
        <v>2.5</v>
      </c>
    </row>
    <row r="438" spans="1:13" s="8" customFormat="1" ht="12.75">
      <c r="B438" s="8" t="s">
        <v>25</v>
      </c>
      <c r="C438" s="8">
        <v>0.4</v>
      </c>
      <c r="D438" s="8">
        <v>0.4</v>
      </c>
      <c r="E438" s="8">
        <v>0</v>
      </c>
      <c r="F438" s="8">
        <v>0</v>
      </c>
      <c r="G438" s="8">
        <v>0</v>
      </c>
      <c r="H438" s="8">
        <v>0</v>
      </c>
      <c r="I438" s="8">
        <v>14</v>
      </c>
      <c r="J438" s="9">
        <f t="shared" ref="J438:J497" si="13">I438/1000*C438</f>
        <v>5.6000000000000008E-3</v>
      </c>
      <c r="L438" s="9">
        <v>15</v>
      </c>
      <c r="M438" s="10">
        <f t="shared" si="12"/>
        <v>6.0000000000000001E-3</v>
      </c>
    </row>
    <row r="439" spans="1:13" s="8" customFormat="1" ht="12.75">
      <c r="B439" s="8" t="s">
        <v>57</v>
      </c>
      <c r="D439" s="8">
        <v>120</v>
      </c>
      <c r="J439" s="9">
        <f t="shared" si="13"/>
        <v>0</v>
      </c>
      <c r="L439" s="9"/>
      <c r="M439" s="10">
        <f t="shared" si="12"/>
        <v>0</v>
      </c>
    </row>
    <row r="440" spans="1:13" s="6" customFormat="1">
      <c r="A440" s="6" t="s">
        <v>91</v>
      </c>
      <c r="B440" s="6" t="s">
        <v>92</v>
      </c>
      <c r="D440" s="6">
        <v>30</v>
      </c>
      <c r="E440" s="6">
        <v>1.1000000000000001</v>
      </c>
      <c r="F440" s="6">
        <v>2.2000000000000002</v>
      </c>
      <c r="G440" s="6">
        <v>2.9</v>
      </c>
      <c r="H440" s="6">
        <v>35.700000000000003</v>
      </c>
      <c r="J440" s="6">
        <f>J441+J442+J443+J444</f>
        <v>4.4425933333333338</v>
      </c>
      <c r="M440" s="6">
        <f>M441+M442+M443+M444</f>
        <v>4.5165500000000005</v>
      </c>
    </row>
    <row r="441" spans="1:13" s="8" customFormat="1" ht="12.75">
      <c r="B441" s="8" t="s">
        <v>22</v>
      </c>
      <c r="C441" s="17">
        <v>30</v>
      </c>
      <c r="D441" s="17">
        <v>30</v>
      </c>
      <c r="E441" s="17">
        <v>0.81</v>
      </c>
      <c r="F441" s="17">
        <v>0.66000000000000014</v>
      </c>
      <c r="G441" s="17">
        <v>1.3200000000000003</v>
      </c>
      <c r="H441" s="17">
        <v>14.46</v>
      </c>
      <c r="I441" s="8">
        <v>80</v>
      </c>
      <c r="J441" s="9">
        <f>I441/1000*C441</f>
        <v>2.4</v>
      </c>
      <c r="L441" s="9">
        <v>80</v>
      </c>
      <c r="M441" s="10">
        <f t="shared" si="12"/>
        <v>2.4</v>
      </c>
    </row>
    <row r="442" spans="1:13" s="8" customFormat="1" ht="12.75">
      <c r="B442" s="8" t="s">
        <v>52</v>
      </c>
      <c r="C442" s="17">
        <v>2.4000000000000004</v>
      </c>
      <c r="D442" s="17">
        <v>2.4000000000000004</v>
      </c>
      <c r="E442" s="17">
        <v>0.24</v>
      </c>
      <c r="F442" s="17">
        <v>0.03</v>
      </c>
      <c r="G442" s="17">
        <v>1.53</v>
      </c>
      <c r="H442" s="17">
        <v>7.32</v>
      </c>
      <c r="I442" s="8">
        <v>45</v>
      </c>
      <c r="J442" s="9">
        <f t="shared" si="13"/>
        <v>0.10800000000000001</v>
      </c>
      <c r="L442" s="9">
        <v>48</v>
      </c>
      <c r="M442" s="10">
        <f t="shared" si="12"/>
        <v>0.11520000000000002</v>
      </c>
    </row>
    <row r="443" spans="1:13" s="8" customFormat="1" ht="12.75">
      <c r="B443" s="8" t="s">
        <v>23</v>
      </c>
      <c r="C443" s="17">
        <v>2.4000000000000004</v>
      </c>
      <c r="D443" s="17">
        <v>2.4000000000000004</v>
      </c>
      <c r="E443" s="17">
        <v>0.03</v>
      </c>
      <c r="F443" s="17">
        <v>1.53</v>
      </c>
      <c r="G443" s="17">
        <v>0.03</v>
      </c>
      <c r="H443" s="17">
        <v>13.98</v>
      </c>
      <c r="I443" s="8">
        <v>145</v>
      </c>
      <c r="J443" s="9">
        <f>I443/180*C443</f>
        <v>1.9333333333333336</v>
      </c>
      <c r="L443" s="9">
        <v>150</v>
      </c>
      <c r="M443" s="10">
        <f>L443/180*C443</f>
        <v>2.0000000000000004</v>
      </c>
    </row>
    <row r="444" spans="1:13" s="8" customFormat="1" ht="12.75">
      <c r="B444" s="8" t="s">
        <v>25</v>
      </c>
      <c r="C444" s="17">
        <v>0.09</v>
      </c>
      <c r="D444" s="17">
        <v>0.09</v>
      </c>
      <c r="E444" s="17">
        <v>0</v>
      </c>
      <c r="F444" s="17">
        <v>0</v>
      </c>
      <c r="G444" s="17">
        <v>0</v>
      </c>
      <c r="H444" s="17">
        <v>0</v>
      </c>
      <c r="I444" s="8">
        <v>14</v>
      </c>
      <c r="J444" s="9">
        <f t="shared" si="13"/>
        <v>1.2600000000000001E-3</v>
      </c>
      <c r="L444" s="9">
        <v>15</v>
      </c>
      <c r="M444" s="10">
        <f t="shared" ref="M444:M506" si="14">L444/1000*C444</f>
        <v>1.3499999999999999E-3</v>
      </c>
    </row>
    <row r="445" spans="1:13" s="6" customFormat="1">
      <c r="A445" s="6" t="s">
        <v>136</v>
      </c>
      <c r="B445" s="6" t="s">
        <v>137</v>
      </c>
      <c r="D445" s="6">
        <v>200</v>
      </c>
      <c r="E445" s="6">
        <v>0.5</v>
      </c>
      <c r="F445" s="6">
        <v>0</v>
      </c>
      <c r="G445" s="6">
        <v>19.8</v>
      </c>
      <c r="H445" s="6">
        <v>81</v>
      </c>
      <c r="J445" s="6">
        <f>J446+J447</f>
        <v>5.3840000000000003</v>
      </c>
      <c r="M445" s="6">
        <f>M446+M447</f>
        <v>5.5180000000000007</v>
      </c>
    </row>
    <row r="446" spans="1:13" s="9" customFormat="1" ht="12.75">
      <c r="B446" s="8" t="s">
        <v>138</v>
      </c>
      <c r="C446" s="8">
        <v>26.8</v>
      </c>
      <c r="D446" s="8">
        <v>25</v>
      </c>
      <c r="E446" s="8">
        <v>0.5</v>
      </c>
      <c r="F446" s="8">
        <v>0</v>
      </c>
      <c r="G446" s="8">
        <v>13.4</v>
      </c>
      <c r="H446" s="8">
        <v>55.6</v>
      </c>
      <c r="I446" s="9">
        <v>180</v>
      </c>
      <c r="J446" s="9">
        <f t="shared" si="13"/>
        <v>4.8239999999999998</v>
      </c>
      <c r="L446" s="9">
        <v>185</v>
      </c>
      <c r="M446" s="10">
        <f t="shared" si="14"/>
        <v>4.9580000000000002</v>
      </c>
    </row>
    <row r="447" spans="1:13" s="9" customFormat="1" ht="12.75">
      <c r="B447" s="8" t="s">
        <v>24</v>
      </c>
      <c r="C447" s="8">
        <v>7</v>
      </c>
      <c r="D447" s="8">
        <v>7</v>
      </c>
      <c r="E447" s="8">
        <v>0</v>
      </c>
      <c r="F447" s="8">
        <v>0</v>
      </c>
      <c r="G447" s="8">
        <v>6.4</v>
      </c>
      <c r="H447" s="8">
        <v>25.4</v>
      </c>
      <c r="I447" s="9">
        <v>80</v>
      </c>
      <c r="J447" s="9">
        <f t="shared" si="13"/>
        <v>0.56000000000000005</v>
      </c>
      <c r="L447" s="9">
        <v>80</v>
      </c>
      <c r="M447" s="10">
        <f t="shared" si="14"/>
        <v>0.56000000000000005</v>
      </c>
    </row>
    <row r="448" spans="1:13" s="9" customFormat="1" ht="12.75">
      <c r="B448" s="8" t="s">
        <v>26</v>
      </c>
      <c r="C448" s="8">
        <v>190</v>
      </c>
      <c r="D448" s="8">
        <v>190</v>
      </c>
      <c r="E448" s="8">
        <v>0</v>
      </c>
      <c r="F448" s="8">
        <v>0</v>
      </c>
      <c r="G448" s="8">
        <v>0</v>
      </c>
      <c r="H448" s="8">
        <v>0</v>
      </c>
      <c r="J448" s="9">
        <f t="shared" si="13"/>
        <v>0</v>
      </c>
      <c r="M448" s="10">
        <f t="shared" si="14"/>
        <v>0</v>
      </c>
    </row>
    <row r="449" spans="1:13" s="6" customFormat="1">
      <c r="A449" s="6" t="s">
        <v>27</v>
      </c>
      <c r="B449" s="6" t="s">
        <v>32</v>
      </c>
      <c r="D449" s="6">
        <v>60</v>
      </c>
      <c r="E449" s="6">
        <v>4.5999999999999996</v>
      </c>
      <c r="F449" s="6">
        <v>0.5</v>
      </c>
      <c r="G449" s="6">
        <v>29.5</v>
      </c>
      <c r="H449" s="6">
        <v>140.6</v>
      </c>
      <c r="I449" s="9">
        <v>41</v>
      </c>
      <c r="J449" s="6">
        <f>I449/600*D449</f>
        <v>4.0999999999999996</v>
      </c>
      <c r="L449" s="9">
        <v>58</v>
      </c>
      <c r="M449" s="7">
        <f>L449/1000*D449</f>
        <v>3.48</v>
      </c>
    </row>
    <row r="450" spans="1:13" s="6" customFormat="1">
      <c r="A450" s="6" t="s">
        <v>27</v>
      </c>
      <c r="B450" s="6" t="s">
        <v>33</v>
      </c>
      <c r="D450" s="6">
        <v>45</v>
      </c>
      <c r="E450" s="6">
        <v>3</v>
      </c>
      <c r="F450" s="6">
        <v>0.5</v>
      </c>
      <c r="G450" s="6">
        <v>15</v>
      </c>
      <c r="H450" s="6">
        <v>76.900000000000006</v>
      </c>
      <c r="I450" s="9">
        <v>41</v>
      </c>
      <c r="J450" s="6">
        <f>I450/600*D450</f>
        <v>3.0749999999999997</v>
      </c>
      <c r="L450" s="9">
        <v>60</v>
      </c>
      <c r="M450" s="7">
        <f>L450/1000*D450</f>
        <v>2.6999999999999997</v>
      </c>
    </row>
    <row r="451" spans="1:13" s="6" customFormat="1">
      <c r="B451" s="20" t="s">
        <v>65</v>
      </c>
      <c r="C451" s="20"/>
      <c r="D451" s="20">
        <f>D411+D413+D424+D430+D440+D445+D449+D450</f>
        <v>845</v>
      </c>
      <c r="E451" s="20">
        <f>E411+E413+E424+E430+E440+E445+E449+E450</f>
        <v>32.1</v>
      </c>
      <c r="F451" s="20">
        <f>F411+F413+F424+F430+F440+F445+F449+F450</f>
        <v>18.400000000000002</v>
      </c>
      <c r="G451" s="20">
        <f>G411+G413+G424+G430+G440+G445+G449+G450</f>
        <v>111.7</v>
      </c>
      <c r="H451" s="20">
        <f>H411+H413+H424+H430+H440+H445+H449+H450</f>
        <v>740.7</v>
      </c>
      <c r="J451" s="20">
        <f>J411+J413+J424+J430+J440+J445+J449+J450</f>
        <v>97.665782222222234</v>
      </c>
      <c r="K451" s="14"/>
      <c r="L451" s="14"/>
      <c r="M451" s="20">
        <f>M411+M413+M424+M430+M440+M445+M449+M450</f>
        <v>100.32522320261438</v>
      </c>
    </row>
    <row r="452" spans="1:13" s="6" customFormat="1">
      <c r="B452" s="23" t="s">
        <v>66</v>
      </c>
      <c r="C452" s="23"/>
      <c r="D452" s="23">
        <f>D409+D451</f>
        <v>1425</v>
      </c>
      <c r="E452" s="23">
        <f>E409+E451</f>
        <v>56.9</v>
      </c>
      <c r="F452" s="23">
        <f>F409+F451</f>
        <v>31.300000000000004</v>
      </c>
      <c r="G452" s="23">
        <f>G409+G451</f>
        <v>182</v>
      </c>
      <c r="H452" s="23">
        <f>H409+H451</f>
        <v>1236.7</v>
      </c>
      <c r="J452" s="23">
        <f>J409+J451</f>
        <v>164.92031555555556</v>
      </c>
      <c r="K452" s="14"/>
      <c r="L452" s="14"/>
      <c r="M452" s="23">
        <f>M409+M451</f>
        <v>166.4638702614379</v>
      </c>
    </row>
    <row r="453" spans="1:13" s="6" customFormat="1">
      <c r="B453" s="6" t="s">
        <v>183</v>
      </c>
      <c r="J453" s="9">
        <f t="shared" si="13"/>
        <v>0</v>
      </c>
      <c r="M453" s="10">
        <f t="shared" si="14"/>
        <v>0</v>
      </c>
    </row>
    <row r="454" spans="1:13" s="6" customFormat="1">
      <c r="B454" s="6" t="s">
        <v>15</v>
      </c>
      <c r="J454" s="9">
        <f t="shared" si="13"/>
        <v>0</v>
      </c>
      <c r="M454" s="10">
        <f t="shared" si="14"/>
        <v>0</v>
      </c>
    </row>
    <row r="455" spans="1:13" s="6" customFormat="1">
      <c r="A455" s="6" t="s">
        <v>16</v>
      </c>
      <c r="B455" s="6" t="s">
        <v>17</v>
      </c>
      <c r="D455" s="6">
        <v>15</v>
      </c>
      <c r="E455" s="6">
        <v>3.5</v>
      </c>
      <c r="F455" s="6">
        <v>4.4000000000000004</v>
      </c>
      <c r="G455" s="6">
        <v>0</v>
      </c>
      <c r="H455" s="6">
        <v>53.7</v>
      </c>
      <c r="J455" s="6">
        <v>10.53</v>
      </c>
      <c r="L455" s="9"/>
      <c r="M455" s="6">
        <v>11.7</v>
      </c>
    </row>
    <row r="456" spans="1:13" s="8" customFormat="1" ht="12.75">
      <c r="B456" s="8" t="s">
        <v>18</v>
      </c>
      <c r="C456" s="8">
        <v>15.6</v>
      </c>
      <c r="D456" s="8">
        <v>15</v>
      </c>
      <c r="E456" s="8">
        <v>3.5</v>
      </c>
      <c r="F456" s="8">
        <v>4.4000000000000004</v>
      </c>
      <c r="G456" s="8">
        <v>0</v>
      </c>
      <c r="H456" s="8">
        <v>53.8</v>
      </c>
      <c r="I456" s="8">
        <v>675</v>
      </c>
      <c r="J456" s="9">
        <f t="shared" si="13"/>
        <v>10.530000000000001</v>
      </c>
      <c r="L456" s="9">
        <v>750</v>
      </c>
      <c r="M456" s="10">
        <f t="shared" si="14"/>
        <v>11.7</v>
      </c>
    </row>
    <row r="457" spans="1:13" s="6" customFormat="1">
      <c r="A457" s="6" t="s">
        <v>184</v>
      </c>
      <c r="B457" s="6" t="s">
        <v>185</v>
      </c>
      <c r="D457" s="6">
        <v>200</v>
      </c>
      <c r="E457" s="6">
        <v>7.1</v>
      </c>
      <c r="F457" s="6">
        <v>5.8</v>
      </c>
      <c r="G457" s="6">
        <v>26.7</v>
      </c>
      <c r="H457" s="6">
        <v>187.3</v>
      </c>
      <c r="J457" s="6">
        <f>J458+J459+J460+J461+J462</f>
        <v>14.72822222222222</v>
      </c>
      <c r="M457" s="6">
        <f>M458+M459+M460+M461+M462</f>
        <v>14.878333333333334</v>
      </c>
    </row>
    <row r="458" spans="1:13" s="8" customFormat="1" ht="12.75">
      <c r="B458" s="8" t="s">
        <v>148</v>
      </c>
      <c r="C458" s="8">
        <v>38</v>
      </c>
      <c r="D458" s="8">
        <v>38</v>
      </c>
      <c r="E458" s="8">
        <v>4.5</v>
      </c>
      <c r="F458" s="8">
        <v>1.1000000000000001</v>
      </c>
      <c r="G458" s="8">
        <v>19.7</v>
      </c>
      <c r="H458" s="8">
        <v>106.9</v>
      </c>
      <c r="I458" s="8">
        <v>94</v>
      </c>
      <c r="J458" s="9">
        <f t="shared" si="13"/>
        <v>3.5720000000000001</v>
      </c>
      <c r="L458" s="9">
        <v>95</v>
      </c>
      <c r="M458" s="10">
        <f t="shared" si="14"/>
        <v>3.61</v>
      </c>
    </row>
    <row r="459" spans="1:13" s="8" customFormat="1" ht="12.75">
      <c r="B459" s="8" t="s">
        <v>22</v>
      </c>
      <c r="C459" s="8">
        <v>96</v>
      </c>
      <c r="D459" s="8">
        <v>96</v>
      </c>
      <c r="E459" s="8">
        <v>2.6</v>
      </c>
      <c r="F459" s="8">
        <v>2.1</v>
      </c>
      <c r="G459" s="8">
        <v>4.2</v>
      </c>
      <c r="H459" s="8">
        <v>46.2</v>
      </c>
      <c r="I459" s="8">
        <v>80</v>
      </c>
      <c r="J459" s="9">
        <f>I459/1000*C459</f>
        <v>7.68</v>
      </c>
      <c r="L459" s="9">
        <v>80</v>
      </c>
      <c r="M459" s="10">
        <f t="shared" si="14"/>
        <v>7.68</v>
      </c>
    </row>
    <row r="460" spans="1:13" s="8" customFormat="1" ht="12.75">
      <c r="B460" s="8" t="s">
        <v>23</v>
      </c>
      <c r="C460" s="8">
        <v>4</v>
      </c>
      <c r="D460" s="8">
        <v>4</v>
      </c>
      <c r="E460" s="8">
        <v>0</v>
      </c>
      <c r="F460" s="8">
        <v>2.6</v>
      </c>
      <c r="G460" s="8">
        <v>0</v>
      </c>
      <c r="H460" s="8">
        <v>23.3</v>
      </c>
      <c r="I460" s="8">
        <v>145</v>
      </c>
      <c r="J460" s="9">
        <f>I460/180*C460</f>
        <v>3.2222222222222223</v>
      </c>
      <c r="L460" s="9">
        <v>150</v>
      </c>
      <c r="M460" s="10">
        <f>L460/180*C460</f>
        <v>3.3333333333333335</v>
      </c>
    </row>
    <row r="461" spans="1:13" s="8" customFormat="1" ht="12.75">
      <c r="B461" s="8" t="s">
        <v>24</v>
      </c>
      <c r="C461" s="8">
        <v>3</v>
      </c>
      <c r="D461" s="8">
        <v>3</v>
      </c>
      <c r="E461" s="8">
        <v>0</v>
      </c>
      <c r="F461" s="8">
        <v>0</v>
      </c>
      <c r="G461" s="8">
        <v>2.7</v>
      </c>
      <c r="H461" s="8">
        <v>10.9</v>
      </c>
      <c r="I461" s="8">
        <v>80</v>
      </c>
      <c r="J461" s="9">
        <f t="shared" si="13"/>
        <v>0.24</v>
      </c>
      <c r="L461" s="9">
        <v>80</v>
      </c>
      <c r="M461" s="10">
        <f t="shared" si="14"/>
        <v>0.24</v>
      </c>
    </row>
    <row r="462" spans="1:13" s="8" customFormat="1" ht="12.75">
      <c r="B462" s="8" t="s">
        <v>25</v>
      </c>
      <c r="C462" s="8">
        <v>1</v>
      </c>
      <c r="D462" s="8">
        <v>1</v>
      </c>
      <c r="E462" s="8">
        <v>0</v>
      </c>
      <c r="F462" s="8">
        <v>0</v>
      </c>
      <c r="G462" s="8">
        <v>0</v>
      </c>
      <c r="H462" s="8">
        <v>0</v>
      </c>
      <c r="I462" s="8">
        <v>14</v>
      </c>
      <c r="J462" s="9">
        <f t="shared" si="13"/>
        <v>1.4E-2</v>
      </c>
      <c r="L462" s="9">
        <v>15</v>
      </c>
      <c r="M462" s="10">
        <f t="shared" si="14"/>
        <v>1.4999999999999999E-2</v>
      </c>
    </row>
    <row r="463" spans="1:13" s="8" customFormat="1" ht="12.75">
      <c r="B463" s="8" t="s">
        <v>26</v>
      </c>
      <c r="C463" s="8">
        <v>64</v>
      </c>
      <c r="D463" s="8">
        <v>64</v>
      </c>
      <c r="E463" s="8">
        <v>0</v>
      </c>
      <c r="F463" s="8">
        <v>0</v>
      </c>
      <c r="G463" s="8">
        <v>0</v>
      </c>
      <c r="H463" s="8">
        <v>0</v>
      </c>
      <c r="J463" s="9">
        <f t="shared" si="13"/>
        <v>0</v>
      </c>
      <c r="L463" s="9"/>
      <c r="M463" s="10">
        <f t="shared" si="14"/>
        <v>0</v>
      </c>
    </row>
    <row r="464" spans="1:13" s="6" customFormat="1">
      <c r="A464" s="6" t="s">
        <v>27</v>
      </c>
      <c r="B464" s="6" t="s">
        <v>102</v>
      </c>
      <c r="D464" s="6">
        <v>120</v>
      </c>
      <c r="E464" s="6">
        <v>0.5</v>
      </c>
      <c r="F464" s="6">
        <v>0.5</v>
      </c>
      <c r="G464" s="6">
        <v>11.8</v>
      </c>
      <c r="H464" s="6">
        <v>53.3</v>
      </c>
      <c r="I464" s="9">
        <v>130</v>
      </c>
      <c r="J464" s="6">
        <f>I464/1000*D464</f>
        <v>15.600000000000001</v>
      </c>
      <c r="L464" s="9">
        <v>130</v>
      </c>
      <c r="M464" s="7">
        <f>L464/1000*D464</f>
        <v>15.600000000000001</v>
      </c>
    </row>
    <row r="465" spans="1:13" s="6" customFormat="1">
      <c r="A465" s="6" t="s">
        <v>140</v>
      </c>
      <c r="B465" s="6" t="s">
        <v>141</v>
      </c>
      <c r="D465" s="6">
        <v>200</v>
      </c>
      <c r="E465" s="6">
        <v>3.9</v>
      </c>
      <c r="F465" s="6">
        <v>2.9</v>
      </c>
      <c r="G465" s="6">
        <v>11.2</v>
      </c>
      <c r="H465" s="6">
        <v>86</v>
      </c>
      <c r="J465" s="6">
        <f>J466+J467+J468</f>
        <v>11.31</v>
      </c>
      <c r="M465" s="6">
        <f>M466+M467+M468</f>
        <v>11.56</v>
      </c>
    </row>
    <row r="466" spans="1:13" s="8" customFormat="1" ht="12.75">
      <c r="B466" s="8" t="s">
        <v>142</v>
      </c>
      <c r="C466" s="8">
        <v>5</v>
      </c>
      <c r="D466" s="8">
        <v>5</v>
      </c>
      <c r="E466" s="8">
        <v>1.1000000000000001</v>
      </c>
      <c r="F466" s="8">
        <v>0.7</v>
      </c>
      <c r="G466" s="8">
        <v>0.5</v>
      </c>
      <c r="H466" s="8">
        <v>12.4</v>
      </c>
      <c r="I466" s="8">
        <v>55</v>
      </c>
      <c r="J466" s="9">
        <f>I466/100*C466</f>
        <v>2.75</v>
      </c>
      <c r="L466" s="9">
        <v>60</v>
      </c>
      <c r="M466" s="10">
        <f>L466/100*C466</f>
        <v>3</v>
      </c>
    </row>
    <row r="467" spans="1:13" s="8" customFormat="1" ht="12.75">
      <c r="B467" s="8" t="s">
        <v>22</v>
      </c>
      <c r="C467" s="8">
        <v>100</v>
      </c>
      <c r="D467" s="8">
        <v>100</v>
      </c>
      <c r="E467" s="8">
        <v>2.7</v>
      </c>
      <c r="F467" s="8">
        <v>2.2000000000000002</v>
      </c>
      <c r="G467" s="8">
        <v>4.4000000000000004</v>
      </c>
      <c r="H467" s="8">
        <v>48.2</v>
      </c>
      <c r="I467" s="8">
        <v>80</v>
      </c>
      <c r="J467" s="9">
        <f>I467/1000*C467</f>
        <v>8</v>
      </c>
      <c r="L467" s="9">
        <v>80</v>
      </c>
      <c r="M467" s="10">
        <f t="shared" si="14"/>
        <v>8</v>
      </c>
    </row>
    <row r="468" spans="1:13" s="8" customFormat="1" ht="12.75">
      <c r="B468" s="8" t="s">
        <v>24</v>
      </c>
      <c r="C468" s="8">
        <v>7</v>
      </c>
      <c r="D468" s="8">
        <v>7</v>
      </c>
      <c r="E468" s="8">
        <v>0</v>
      </c>
      <c r="F468" s="8">
        <v>0</v>
      </c>
      <c r="G468" s="8">
        <v>6.4</v>
      </c>
      <c r="H468" s="8">
        <v>25.4</v>
      </c>
      <c r="I468" s="8">
        <v>80</v>
      </c>
      <c r="J468" s="9">
        <f t="shared" si="13"/>
        <v>0.56000000000000005</v>
      </c>
      <c r="L468" s="9">
        <v>80</v>
      </c>
      <c r="M468" s="10">
        <f t="shared" si="14"/>
        <v>0.56000000000000005</v>
      </c>
    </row>
    <row r="469" spans="1:13" s="8" customFormat="1" ht="12.75">
      <c r="B469" s="8" t="s">
        <v>26</v>
      </c>
      <c r="C469" s="8">
        <v>120</v>
      </c>
      <c r="D469" s="8">
        <v>120</v>
      </c>
      <c r="E469" s="8">
        <v>0</v>
      </c>
      <c r="F469" s="8">
        <v>0</v>
      </c>
      <c r="G469" s="8">
        <v>0</v>
      </c>
      <c r="H469" s="8">
        <v>0</v>
      </c>
      <c r="J469" s="9">
        <f t="shared" si="13"/>
        <v>0</v>
      </c>
      <c r="L469" s="9"/>
      <c r="M469" s="10">
        <f t="shared" si="14"/>
        <v>0</v>
      </c>
    </row>
    <row r="470" spans="1:13" s="6" customFormat="1">
      <c r="A470" s="6" t="s">
        <v>27</v>
      </c>
      <c r="B470" s="6" t="s">
        <v>32</v>
      </c>
      <c r="D470" s="6">
        <v>45</v>
      </c>
      <c r="E470" s="6">
        <v>3.4</v>
      </c>
      <c r="F470" s="6">
        <v>0.4</v>
      </c>
      <c r="G470" s="6">
        <v>22.1</v>
      </c>
      <c r="H470" s="6">
        <v>105.5</v>
      </c>
      <c r="I470" s="9">
        <v>41</v>
      </c>
      <c r="J470" s="6">
        <f>I470/600*D470</f>
        <v>3.0749999999999997</v>
      </c>
      <c r="L470" s="9">
        <v>58</v>
      </c>
      <c r="M470" s="7">
        <f>L470/1000*D470</f>
        <v>2.6100000000000003</v>
      </c>
    </row>
    <row r="471" spans="1:13" s="6" customFormat="1">
      <c r="A471" s="6" t="s">
        <v>27</v>
      </c>
      <c r="B471" s="6" t="s">
        <v>33</v>
      </c>
      <c r="D471" s="6">
        <v>25</v>
      </c>
      <c r="E471" s="6">
        <v>1.7</v>
      </c>
      <c r="F471" s="6">
        <v>0.3</v>
      </c>
      <c r="G471" s="6">
        <v>8.4</v>
      </c>
      <c r="H471" s="6">
        <v>42.7</v>
      </c>
      <c r="I471" s="9">
        <v>41</v>
      </c>
      <c r="J471" s="6">
        <f>I471/600*D471</f>
        <v>1.7083333333333333</v>
      </c>
      <c r="L471" s="9">
        <v>60</v>
      </c>
      <c r="M471" s="7">
        <f>L471/1000*D471</f>
        <v>1.5</v>
      </c>
    </row>
    <row r="472" spans="1:13" s="6" customFormat="1">
      <c r="B472" s="13" t="s">
        <v>34</v>
      </c>
      <c r="C472" s="13"/>
      <c r="D472" s="13">
        <f>D455+D457+D464+D465+D470+D471</f>
        <v>605</v>
      </c>
      <c r="E472" s="13">
        <f>E455+E457+E464+E465+E470+E471</f>
        <v>20.099999999999998</v>
      </c>
      <c r="F472" s="13">
        <f>F455+F457+F464+F465+F470+F471</f>
        <v>14.3</v>
      </c>
      <c r="G472" s="13">
        <f>G455+G457+G464+G465+G470+G471</f>
        <v>80.200000000000017</v>
      </c>
      <c r="H472" s="13">
        <f>H455+H457+H464+H465+H470+H471</f>
        <v>528.5</v>
      </c>
      <c r="J472" s="13">
        <f>J455+J457+J464+J465+J470+J471</f>
        <v>56.951555555555565</v>
      </c>
      <c r="K472" s="14"/>
      <c r="L472" s="14"/>
      <c r="M472" s="13">
        <f>M455+M457+M464+M465+M470+M471</f>
        <v>57.848333333333336</v>
      </c>
    </row>
    <row r="473" spans="1:13" s="6" customFormat="1">
      <c r="B473" s="6" t="s">
        <v>35</v>
      </c>
      <c r="J473" s="9">
        <f t="shared" si="13"/>
        <v>0</v>
      </c>
      <c r="M473" s="10">
        <f t="shared" si="14"/>
        <v>0</v>
      </c>
    </row>
    <row r="474" spans="1:13" s="6" customFormat="1">
      <c r="A474" s="6" t="s">
        <v>186</v>
      </c>
      <c r="B474" s="6" t="s">
        <v>187</v>
      </c>
      <c r="D474" s="6">
        <v>60</v>
      </c>
      <c r="E474" s="6">
        <v>0.8</v>
      </c>
      <c r="F474" s="6">
        <v>2</v>
      </c>
      <c r="G474" s="6">
        <v>4.0999999999999996</v>
      </c>
      <c r="H474" s="6">
        <v>37.6</v>
      </c>
      <c r="J474" s="6">
        <f>J475+J476</f>
        <v>6.9156666666666666</v>
      </c>
      <c r="M474" s="6">
        <f>M475+M476</f>
        <v>7.4079999999999995</v>
      </c>
    </row>
    <row r="475" spans="1:13" s="8" customFormat="1" ht="12.75">
      <c r="B475" s="8" t="s">
        <v>44</v>
      </c>
      <c r="C475" s="8">
        <v>81.8</v>
      </c>
      <c r="D475" s="8">
        <v>65.400000000000006</v>
      </c>
      <c r="E475" s="8">
        <v>0.8</v>
      </c>
      <c r="F475" s="8">
        <v>0.1</v>
      </c>
      <c r="G475" s="8">
        <v>4.0999999999999996</v>
      </c>
      <c r="H475" s="8">
        <v>20.100000000000001</v>
      </c>
      <c r="I475" s="8">
        <v>55</v>
      </c>
      <c r="J475" s="9">
        <f t="shared" si="13"/>
        <v>4.4989999999999997</v>
      </c>
      <c r="L475" s="9">
        <v>60</v>
      </c>
      <c r="M475" s="10">
        <f t="shared" si="14"/>
        <v>4.9079999999999995</v>
      </c>
    </row>
    <row r="476" spans="1:13" s="8" customFormat="1" ht="12.75">
      <c r="B476" s="8" t="s">
        <v>23</v>
      </c>
      <c r="C476" s="8">
        <v>3</v>
      </c>
      <c r="D476" s="8">
        <v>3</v>
      </c>
      <c r="E476" s="8">
        <v>0</v>
      </c>
      <c r="F476" s="8">
        <v>1.9</v>
      </c>
      <c r="G476" s="8">
        <v>0</v>
      </c>
      <c r="H476" s="8">
        <v>17.5</v>
      </c>
      <c r="I476" s="8">
        <v>145</v>
      </c>
      <c r="J476" s="9">
        <f>I476/180*C476</f>
        <v>2.416666666666667</v>
      </c>
      <c r="L476" s="9">
        <v>150</v>
      </c>
      <c r="M476" s="10">
        <f>L476/180*C476</f>
        <v>2.5</v>
      </c>
    </row>
    <row r="477" spans="1:13" s="8" customFormat="1" ht="12.75">
      <c r="B477" s="8" t="s">
        <v>26</v>
      </c>
      <c r="C477" s="8">
        <v>120</v>
      </c>
      <c r="D477" s="8">
        <v>120</v>
      </c>
      <c r="E477" s="8">
        <v>0</v>
      </c>
      <c r="F477" s="8">
        <v>0</v>
      </c>
      <c r="G477" s="8">
        <v>0</v>
      </c>
      <c r="H477" s="8">
        <v>0</v>
      </c>
      <c r="J477" s="9">
        <f t="shared" si="13"/>
        <v>0</v>
      </c>
      <c r="L477" s="9"/>
      <c r="M477" s="10">
        <f t="shared" si="14"/>
        <v>0</v>
      </c>
    </row>
    <row r="478" spans="1:13" s="6" customFormat="1">
      <c r="A478" s="6" t="s">
        <v>81</v>
      </c>
      <c r="B478" s="6" t="s">
        <v>82</v>
      </c>
      <c r="D478" s="6">
        <v>200</v>
      </c>
      <c r="E478" s="6">
        <v>4.7</v>
      </c>
      <c r="F478" s="6">
        <v>5.7</v>
      </c>
      <c r="G478" s="6">
        <v>10.1</v>
      </c>
      <c r="H478" s="6">
        <v>110.4</v>
      </c>
      <c r="J478" s="6">
        <f>J479+J480+J481+J482+J483+J484+J485+J486+J487+J488+J489+J490</f>
        <v>11.039055555555557</v>
      </c>
      <c r="M478" s="6">
        <f>M479+M480+M481+M482+M483+M484+M485+M486+M487+M488+M489+M490</f>
        <v>14.279773202614381</v>
      </c>
    </row>
    <row r="479" spans="1:13" s="8" customFormat="1" ht="12.75">
      <c r="B479" s="8" t="s">
        <v>70</v>
      </c>
      <c r="C479" s="8">
        <v>40</v>
      </c>
      <c r="D479" s="8">
        <v>32</v>
      </c>
      <c r="E479" s="8">
        <v>0.45999999999999996</v>
      </c>
      <c r="F479" s="8">
        <v>0.02</v>
      </c>
      <c r="G479" s="8">
        <v>2.56</v>
      </c>
      <c r="H479" s="8">
        <v>12.3</v>
      </c>
      <c r="I479" s="8">
        <v>50</v>
      </c>
      <c r="J479" s="9">
        <f t="shared" si="13"/>
        <v>2</v>
      </c>
      <c r="L479" s="9">
        <v>70</v>
      </c>
      <c r="M479" s="10">
        <f t="shared" si="14"/>
        <v>2.8000000000000003</v>
      </c>
    </row>
    <row r="480" spans="1:13" s="8" customFormat="1" ht="12.75">
      <c r="B480" s="8" t="s">
        <v>41</v>
      </c>
      <c r="C480" s="8">
        <v>21.759999999999998</v>
      </c>
      <c r="D480" s="8">
        <v>16</v>
      </c>
      <c r="E480" s="8">
        <v>0.3</v>
      </c>
      <c r="F480" s="8">
        <v>0.06</v>
      </c>
      <c r="G480" s="8">
        <v>2.38</v>
      </c>
      <c r="H480" s="8">
        <v>11.2</v>
      </c>
      <c r="I480" s="8">
        <v>55</v>
      </c>
      <c r="J480" s="9">
        <f t="shared" si="13"/>
        <v>1.1967999999999999</v>
      </c>
      <c r="L480" s="9">
        <v>60</v>
      </c>
      <c r="M480" s="10">
        <f t="shared" si="14"/>
        <v>1.3055999999999999</v>
      </c>
    </row>
    <row r="481" spans="1:13" s="8" customFormat="1" ht="12.75">
      <c r="B481" s="8" t="s">
        <v>42</v>
      </c>
      <c r="C481" s="8">
        <v>20</v>
      </c>
      <c r="D481" s="8">
        <v>16</v>
      </c>
      <c r="E481" s="8">
        <v>0.27999999999999997</v>
      </c>
      <c r="F481" s="8">
        <v>0.02</v>
      </c>
      <c r="G481" s="8">
        <v>0.67999999999999994</v>
      </c>
      <c r="H481" s="8">
        <v>3.94</v>
      </c>
      <c r="I481" s="8">
        <v>50</v>
      </c>
      <c r="J481" s="9">
        <f t="shared" si="13"/>
        <v>1</v>
      </c>
      <c r="L481" s="9">
        <v>55</v>
      </c>
      <c r="M481" s="10">
        <f t="shared" si="14"/>
        <v>1.1000000000000001</v>
      </c>
    </row>
    <row r="482" spans="1:13" s="8" customFormat="1" ht="12.75">
      <c r="B482" s="8" t="s">
        <v>44</v>
      </c>
      <c r="C482" s="8">
        <v>12.5</v>
      </c>
      <c r="D482" s="8">
        <v>10</v>
      </c>
      <c r="E482" s="8">
        <v>0.12</v>
      </c>
      <c r="F482" s="8">
        <v>0</v>
      </c>
      <c r="G482" s="8">
        <v>0.62</v>
      </c>
      <c r="H482" s="8">
        <v>3.08</v>
      </c>
      <c r="I482" s="8">
        <v>55</v>
      </c>
      <c r="J482" s="9">
        <f t="shared" si="13"/>
        <v>0.6875</v>
      </c>
      <c r="L482" s="9">
        <v>60</v>
      </c>
      <c r="M482" s="10">
        <f t="shared" si="14"/>
        <v>0.75</v>
      </c>
    </row>
    <row r="483" spans="1:13" s="8" customFormat="1" ht="12.75">
      <c r="B483" s="8" t="s">
        <v>43</v>
      </c>
      <c r="C483" s="8">
        <v>10</v>
      </c>
      <c r="D483" s="8">
        <v>8</v>
      </c>
      <c r="E483" s="8">
        <v>0.1</v>
      </c>
      <c r="F483" s="8">
        <v>0.02</v>
      </c>
      <c r="G483" s="8">
        <v>0.6</v>
      </c>
      <c r="H483" s="8">
        <v>2.94</v>
      </c>
      <c r="I483" s="8">
        <v>50</v>
      </c>
      <c r="J483" s="9">
        <f t="shared" si="13"/>
        <v>0.5</v>
      </c>
      <c r="L483" s="9">
        <v>60</v>
      </c>
      <c r="M483" s="10">
        <f t="shared" si="14"/>
        <v>0.6</v>
      </c>
    </row>
    <row r="484" spans="1:13" s="8" customFormat="1" ht="12.75">
      <c r="B484" s="8" t="s">
        <v>83</v>
      </c>
      <c r="C484" s="8">
        <v>6</v>
      </c>
      <c r="D484" s="8">
        <v>6</v>
      </c>
      <c r="E484" s="8">
        <v>0.2</v>
      </c>
      <c r="F484" s="8">
        <v>0</v>
      </c>
      <c r="G484" s="8">
        <v>0.64</v>
      </c>
      <c r="H484" s="8">
        <v>3.38</v>
      </c>
      <c r="I484" s="8">
        <v>192.5</v>
      </c>
      <c r="J484" s="9">
        <f t="shared" si="13"/>
        <v>1.155</v>
      </c>
      <c r="L484" s="9">
        <v>205</v>
      </c>
      <c r="M484" s="10">
        <f t="shared" si="14"/>
        <v>1.23</v>
      </c>
    </row>
    <row r="485" spans="1:13" s="8" customFormat="1" ht="12.75">
      <c r="B485" s="8" t="s">
        <v>46</v>
      </c>
      <c r="C485" s="8">
        <v>10</v>
      </c>
      <c r="D485" s="8">
        <v>10</v>
      </c>
      <c r="E485" s="8">
        <v>0.24</v>
      </c>
      <c r="F485" s="8">
        <v>1.3199999999999998</v>
      </c>
      <c r="G485" s="8">
        <v>0.32</v>
      </c>
      <c r="H485" s="8">
        <v>14.16</v>
      </c>
      <c r="I485" s="8">
        <v>140</v>
      </c>
      <c r="J485" s="9">
        <f>I485/400*C485</f>
        <v>3.5</v>
      </c>
      <c r="L485" s="9">
        <v>90</v>
      </c>
      <c r="M485" s="10">
        <f>L485/170*C485</f>
        <v>5.2941176470588234</v>
      </c>
    </row>
    <row r="486" spans="1:13" s="8" customFormat="1" ht="12.75">
      <c r="B486" s="8" t="s">
        <v>47</v>
      </c>
      <c r="C486" s="8">
        <v>4</v>
      </c>
      <c r="D486" s="8">
        <v>4</v>
      </c>
      <c r="E486" s="8">
        <v>0</v>
      </c>
      <c r="F486" s="8">
        <v>3.5200000000000005</v>
      </c>
      <c r="G486" s="8">
        <v>0</v>
      </c>
      <c r="H486" s="8">
        <v>31.639999999999997</v>
      </c>
      <c r="I486" s="8">
        <v>125</v>
      </c>
      <c r="J486" s="9">
        <f>I486/900*C486</f>
        <v>0.55555555555555558</v>
      </c>
      <c r="L486" s="9">
        <v>125</v>
      </c>
      <c r="M486" s="10">
        <f>L486/900*C486</f>
        <v>0.55555555555555558</v>
      </c>
    </row>
    <row r="487" spans="1:13" s="8" customFormat="1" ht="12.75">
      <c r="B487" s="8" t="s">
        <v>24</v>
      </c>
      <c r="C487" s="8">
        <v>2</v>
      </c>
      <c r="D487" s="8">
        <v>2</v>
      </c>
      <c r="E487" s="8">
        <v>0</v>
      </c>
      <c r="F487" s="8">
        <v>0</v>
      </c>
      <c r="G487" s="8">
        <v>1.8199999999999998</v>
      </c>
      <c r="H487" s="8">
        <v>7.26</v>
      </c>
      <c r="I487" s="8">
        <v>80</v>
      </c>
      <c r="J487" s="9">
        <f t="shared" si="13"/>
        <v>0.16</v>
      </c>
      <c r="L487" s="9">
        <v>80</v>
      </c>
      <c r="M487" s="10">
        <f t="shared" si="14"/>
        <v>0.16</v>
      </c>
    </row>
    <row r="488" spans="1:13" s="8" customFormat="1" ht="12.75">
      <c r="B488" s="8" t="s">
        <v>48</v>
      </c>
      <c r="C488" s="8">
        <v>0.04</v>
      </c>
      <c r="D488" s="8">
        <v>0.04</v>
      </c>
      <c r="E488" s="8">
        <v>0</v>
      </c>
      <c r="F488" s="8">
        <v>0</v>
      </c>
      <c r="G488" s="8">
        <v>0.02</v>
      </c>
      <c r="H488" s="8">
        <v>0.1</v>
      </c>
      <c r="I488" s="8">
        <v>20</v>
      </c>
      <c r="J488" s="9">
        <f>I488/20*C488</f>
        <v>0.04</v>
      </c>
      <c r="L488" s="9">
        <v>20</v>
      </c>
      <c r="M488" s="10">
        <f>L488/10*C488</f>
        <v>0.08</v>
      </c>
    </row>
    <row r="489" spans="1:13" s="8" customFormat="1" ht="12.75">
      <c r="B489" s="8" t="s">
        <v>71</v>
      </c>
      <c r="C489" s="8">
        <v>0.2</v>
      </c>
      <c r="D489" s="8">
        <v>0.2</v>
      </c>
      <c r="E489" s="8">
        <v>0</v>
      </c>
      <c r="F489" s="8">
        <v>0</v>
      </c>
      <c r="G489" s="8">
        <v>0</v>
      </c>
      <c r="H489" s="8">
        <v>0.06</v>
      </c>
      <c r="I489" s="8">
        <v>60</v>
      </c>
      <c r="J489" s="9">
        <f>I489/50*C489</f>
        <v>0.24</v>
      </c>
      <c r="L489" s="9">
        <v>20</v>
      </c>
      <c r="M489" s="10">
        <f>L489/10*C489</f>
        <v>0.4</v>
      </c>
    </row>
    <row r="490" spans="1:13" s="8" customFormat="1" ht="12.75">
      <c r="B490" s="8" t="s">
        <v>25</v>
      </c>
      <c r="C490" s="8">
        <v>0.3</v>
      </c>
      <c r="D490" s="8">
        <v>0.3</v>
      </c>
      <c r="E490" s="8">
        <v>0</v>
      </c>
      <c r="F490" s="8">
        <v>0</v>
      </c>
      <c r="G490" s="8">
        <v>0</v>
      </c>
      <c r="H490" s="8">
        <v>0</v>
      </c>
      <c r="I490" s="8">
        <v>14</v>
      </c>
      <c r="J490" s="9">
        <f t="shared" si="13"/>
        <v>4.1999999999999997E-3</v>
      </c>
      <c r="L490" s="9">
        <v>15</v>
      </c>
      <c r="M490" s="10">
        <f t="shared" si="14"/>
        <v>4.4999999999999997E-3</v>
      </c>
    </row>
    <row r="491" spans="1:13" s="8" customFormat="1" ht="12.75">
      <c r="B491" s="8" t="s">
        <v>49</v>
      </c>
      <c r="C491" s="8">
        <v>160</v>
      </c>
      <c r="D491" s="8">
        <v>160</v>
      </c>
      <c r="E491" s="8">
        <v>3</v>
      </c>
      <c r="F491" s="8">
        <v>0.7</v>
      </c>
      <c r="G491" s="8">
        <v>0.44000000000000006</v>
      </c>
      <c r="H491" s="8">
        <v>20.119999999999997</v>
      </c>
      <c r="J491" s="9">
        <f t="shared" si="13"/>
        <v>0</v>
      </c>
      <c r="L491" s="9"/>
      <c r="M491" s="10">
        <f t="shared" si="14"/>
        <v>0</v>
      </c>
    </row>
    <row r="492" spans="1:13" s="6" customFormat="1">
      <c r="A492" s="6" t="s">
        <v>188</v>
      </c>
      <c r="B492" s="6" t="s">
        <v>189</v>
      </c>
      <c r="D492" s="6">
        <v>150</v>
      </c>
      <c r="E492" s="6">
        <v>14.5</v>
      </c>
      <c r="F492" s="6">
        <v>1.3</v>
      </c>
      <c r="G492" s="6">
        <v>33.799999999999997</v>
      </c>
      <c r="H492" s="6">
        <v>204.8</v>
      </c>
      <c r="J492" s="6">
        <f>J493+J494</f>
        <v>3.7570000000000001</v>
      </c>
      <c r="M492" s="6">
        <f>M493+M494</f>
        <v>3.7574999999999998</v>
      </c>
    </row>
    <row r="493" spans="1:13" s="8" customFormat="1" ht="12.75">
      <c r="B493" s="8" t="s">
        <v>145</v>
      </c>
      <c r="C493" s="8">
        <v>75</v>
      </c>
      <c r="D493" s="8">
        <v>75</v>
      </c>
      <c r="E493" s="8">
        <v>14.5</v>
      </c>
      <c r="F493" s="8">
        <v>1.3</v>
      </c>
      <c r="G493" s="8">
        <v>33.799999999999997</v>
      </c>
      <c r="H493" s="8">
        <v>204.8</v>
      </c>
      <c r="I493" s="8">
        <v>50</v>
      </c>
      <c r="J493" s="9">
        <f t="shared" si="13"/>
        <v>3.75</v>
      </c>
      <c r="L493" s="9">
        <v>50</v>
      </c>
      <c r="M493" s="10">
        <f t="shared" si="14"/>
        <v>3.75</v>
      </c>
    </row>
    <row r="494" spans="1:13" s="8" customFormat="1" ht="12.75">
      <c r="B494" s="8" t="s">
        <v>25</v>
      </c>
      <c r="C494" s="8">
        <v>0.5</v>
      </c>
      <c r="D494" s="8">
        <v>0.5</v>
      </c>
      <c r="E494" s="8">
        <v>0</v>
      </c>
      <c r="F494" s="8">
        <v>0</v>
      </c>
      <c r="G494" s="8">
        <v>0</v>
      </c>
      <c r="H494" s="8">
        <v>0</v>
      </c>
      <c r="I494" s="8">
        <v>14</v>
      </c>
      <c r="J494" s="32">
        <f t="shared" si="13"/>
        <v>7.0000000000000001E-3</v>
      </c>
      <c r="L494" s="9">
        <v>15</v>
      </c>
      <c r="M494" s="10">
        <f t="shared" si="14"/>
        <v>7.4999999999999997E-3</v>
      </c>
    </row>
    <row r="495" spans="1:13" s="8" customFormat="1" ht="12.75">
      <c r="B495" s="8" t="s">
        <v>26</v>
      </c>
      <c r="C495" s="8">
        <v>154</v>
      </c>
      <c r="D495" s="8">
        <v>154</v>
      </c>
      <c r="E495" s="8">
        <v>0</v>
      </c>
      <c r="F495" s="8">
        <v>0</v>
      </c>
      <c r="G495" s="8">
        <v>0</v>
      </c>
      <c r="H495" s="8">
        <v>0</v>
      </c>
      <c r="J495" s="9">
        <f t="shared" si="13"/>
        <v>0</v>
      </c>
      <c r="L495" s="9"/>
      <c r="M495" s="10">
        <f t="shared" si="14"/>
        <v>0</v>
      </c>
    </row>
    <row r="496" spans="1:13" s="6" customFormat="1">
      <c r="A496" s="6" t="s">
        <v>190</v>
      </c>
      <c r="B496" s="6" t="s">
        <v>191</v>
      </c>
      <c r="D496" s="6">
        <v>90</v>
      </c>
      <c r="E496" s="6">
        <v>16.399999999999999</v>
      </c>
      <c r="F496" s="6">
        <v>15.7</v>
      </c>
      <c r="G496" s="6">
        <v>14.8</v>
      </c>
      <c r="H496" s="6">
        <v>265.7</v>
      </c>
      <c r="J496" s="6">
        <f>J497+J498+J499+J500+J501+J502</f>
        <v>68.142093333333335</v>
      </c>
      <c r="M496" s="6">
        <f>M497+M498+M499+M500+M501+M502</f>
        <v>68.473680000000016</v>
      </c>
    </row>
    <row r="497" spans="1:13" s="9" customFormat="1" ht="12.75">
      <c r="B497" s="8" t="s">
        <v>55</v>
      </c>
      <c r="C497" s="17">
        <v>87.48</v>
      </c>
      <c r="D497" s="17">
        <v>77.399999999999991</v>
      </c>
      <c r="E497" s="17">
        <v>13.560000000000002</v>
      </c>
      <c r="F497" s="17">
        <v>10.92</v>
      </c>
      <c r="G497" s="17">
        <v>0</v>
      </c>
      <c r="H497" s="17">
        <v>152.16</v>
      </c>
      <c r="I497" s="9">
        <v>650</v>
      </c>
      <c r="J497" s="9">
        <f t="shared" si="13"/>
        <v>56.862000000000002</v>
      </c>
      <c r="L497" s="9">
        <v>650</v>
      </c>
      <c r="M497" s="10">
        <f t="shared" si="14"/>
        <v>56.862000000000002</v>
      </c>
    </row>
    <row r="498" spans="1:13" s="9" customFormat="1" ht="12.75">
      <c r="B498" s="8" t="s">
        <v>22</v>
      </c>
      <c r="C498" s="17">
        <v>20.759999999999998</v>
      </c>
      <c r="D498" s="17">
        <v>20.759999999999998</v>
      </c>
      <c r="E498" s="17">
        <v>0.6</v>
      </c>
      <c r="F498" s="17">
        <v>0.48000000000000004</v>
      </c>
      <c r="G498" s="17">
        <v>0.96000000000000008</v>
      </c>
      <c r="H498" s="17">
        <v>9.9600000000000009</v>
      </c>
      <c r="I498" s="9">
        <v>80</v>
      </c>
      <c r="J498" s="9">
        <f>I498/1000*C498</f>
        <v>1.6607999999999998</v>
      </c>
      <c r="L498" s="9">
        <v>80</v>
      </c>
      <c r="M498" s="10">
        <f t="shared" si="14"/>
        <v>1.6607999999999998</v>
      </c>
    </row>
    <row r="499" spans="1:13" s="9" customFormat="1" ht="12.75">
      <c r="B499" s="8" t="s">
        <v>90</v>
      </c>
      <c r="C499" s="17">
        <v>17.16</v>
      </c>
      <c r="D499" s="17">
        <v>17.16</v>
      </c>
      <c r="E499" s="17">
        <v>1.2</v>
      </c>
      <c r="F499" s="17">
        <v>0.12000000000000001</v>
      </c>
      <c r="G499" s="17">
        <v>7.6800000000000006</v>
      </c>
      <c r="H499" s="17">
        <v>36.72</v>
      </c>
      <c r="I499" s="9">
        <v>41</v>
      </c>
      <c r="J499" s="9">
        <f>I499/600*C499</f>
        <v>1.1725999999999999</v>
      </c>
      <c r="L499" s="9">
        <v>58</v>
      </c>
      <c r="M499" s="10">
        <f t="shared" si="14"/>
        <v>0.99528000000000005</v>
      </c>
    </row>
    <row r="500" spans="1:13" s="9" customFormat="1" ht="12.75">
      <c r="B500" s="8" t="s">
        <v>127</v>
      </c>
      <c r="C500" s="17">
        <v>9.9600000000000009</v>
      </c>
      <c r="D500" s="17">
        <v>9.9600000000000009</v>
      </c>
      <c r="E500" s="17">
        <v>1.08</v>
      </c>
      <c r="F500" s="17">
        <v>0.12000000000000001</v>
      </c>
      <c r="G500" s="17">
        <v>6.1199999999999992</v>
      </c>
      <c r="H500" s="17">
        <v>29.759999999999998</v>
      </c>
      <c r="I500" s="9">
        <v>50</v>
      </c>
      <c r="J500" s="9">
        <f>I500/150*C500</f>
        <v>3.3200000000000003</v>
      </c>
      <c r="L500" s="9">
        <v>55</v>
      </c>
      <c r="M500" s="10">
        <f>L500/150*C500</f>
        <v>3.6520000000000001</v>
      </c>
    </row>
    <row r="501" spans="1:13" s="9" customFormat="1" ht="12.75">
      <c r="B501" s="8" t="s">
        <v>23</v>
      </c>
      <c r="C501" s="17">
        <v>6.36</v>
      </c>
      <c r="D501" s="17">
        <v>6.36</v>
      </c>
      <c r="E501" s="17">
        <v>0</v>
      </c>
      <c r="F501" s="17">
        <v>4.08</v>
      </c>
      <c r="G501" s="17">
        <v>0.12000000000000001</v>
      </c>
      <c r="H501" s="17">
        <v>36.96</v>
      </c>
      <c r="I501" s="9">
        <v>145</v>
      </c>
      <c r="J501" s="9">
        <f>I501/180*C501</f>
        <v>5.123333333333334</v>
      </c>
      <c r="L501" s="9">
        <v>150</v>
      </c>
      <c r="M501" s="10">
        <f>L501/180*C501</f>
        <v>5.3000000000000007</v>
      </c>
    </row>
    <row r="502" spans="1:13" s="9" customFormat="1" ht="12.75">
      <c r="B502" s="8" t="s">
        <v>25</v>
      </c>
      <c r="C502" s="17">
        <v>0.24000000000000002</v>
      </c>
      <c r="D502" s="17">
        <v>0.24000000000000002</v>
      </c>
      <c r="E502" s="17">
        <v>0</v>
      </c>
      <c r="F502" s="17">
        <v>0</v>
      </c>
      <c r="G502" s="17">
        <v>0</v>
      </c>
      <c r="H502" s="17">
        <v>0</v>
      </c>
      <c r="I502" s="9">
        <v>14</v>
      </c>
      <c r="J502" s="9">
        <f>I502/1000*C502</f>
        <v>3.3600000000000001E-3</v>
      </c>
      <c r="L502" s="9">
        <v>15</v>
      </c>
      <c r="M502" s="10">
        <f t="shared" si="14"/>
        <v>3.6000000000000003E-3</v>
      </c>
    </row>
    <row r="503" spans="1:13" s="9" customFormat="1" ht="12.75">
      <c r="B503" s="8" t="s">
        <v>57</v>
      </c>
      <c r="C503" s="17"/>
      <c r="D503" s="17">
        <v>118.56</v>
      </c>
      <c r="E503" s="17"/>
      <c r="F503" s="17"/>
      <c r="G503" s="17"/>
      <c r="H503" s="17"/>
      <c r="J503" s="9">
        <f>I503/1000*C503</f>
        <v>0</v>
      </c>
      <c r="M503" s="10">
        <f t="shared" si="14"/>
        <v>0</v>
      </c>
    </row>
    <row r="504" spans="1:13" s="6" customFormat="1">
      <c r="A504" s="6" t="s">
        <v>59</v>
      </c>
      <c r="B504" s="6" t="s">
        <v>60</v>
      </c>
      <c r="D504" s="6">
        <v>20</v>
      </c>
      <c r="E504" s="6">
        <v>0.5</v>
      </c>
      <c r="F504" s="6">
        <v>0.8</v>
      </c>
      <c r="G504" s="6">
        <v>0.9</v>
      </c>
      <c r="H504" s="6">
        <v>12.5</v>
      </c>
      <c r="J504" s="6">
        <f>J505+J506+J507+J508+J509</f>
        <v>0.99555555555555553</v>
      </c>
      <c r="M504" s="6">
        <f>M505+M506+M507+M508+M509</f>
        <v>1.1353333333333333</v>
      </c>
    </row>
    <row r="505" spans="1:13" s="9" customFormat="1" ht="15" customHeight="1">
      <c r="B505" s="8" t="s">
        <v>52</v>
      </c>
      <c r="C505" s="17">
        <v>1</v>
      </c>
      <c r="D505" s="17">
        <v>1</v>
      </c>
      <c r="E505" s="17">
        <v>0.1</v>
      </c>
      <c r="F505" s="17">
        <v>0.02</v>
      </c>
      <c r="G505" s="17">
        <v>0.64</v>
      </c>
      <c r="H505" s="17">
        <v>3.06</v>
      </c>
      <c r="I505" s="9">
        <v>45</v>
      </c>
      <c r="J505" s="9">
        <f>I505/1000*C505</f>
        <v>4.4999999999999998E-2</v>
      </c>
      <c r="L505" s="9">
        <v>48</v>
      </c>
      <c r="M505" s="10">
        <f t="shared" si="14"/>
        <v>4.8000000000000001E-2</v>
      </c>
    </row>
    <row r="506" spans="1:13" s="9" customFormat="1" ht="12.75">
      <c r="B506" s="8" t="s">
        <v>43</v>
      </c>
      <c r="C506" s="17">
        <v>0.9</v>
      </c>
      <c r="D506" s="17">
        <v>0.8</v>
      </c>
      <c r="E506" s="17">
        <v>0.02</v>
      </c>
      <c r="F506" s="17">
        <v>0</v>
      </c>
      <c r="G506" s="17">
        <v>0.06</v>
      </c>
      <c r="H506" s="17">
        <v>0.3</v>
      </c>
      <c r="I506" s="9">
        <v>50</v>
      </c>
      <c r="J506" s="9">
        <f>I506/1000*C506</f>
        <v>4.5000000000000005E-2</v>
      </c>
      <c r="L506" s="9">
        <v>60</v>
      </c>
      <c r="M506" s="10">
        <f t="shared" si="14"/>
        <v>5.3999999999999999E-2</v>
      </c>
    </row>
    <row r="507" spans="1:13" s="9" customFormat="1" ht="12.75">
      <c r="B507" s="8" t="s">
        <v>23</v>
      </c>
      <c r="C507" s="17">
        <v>1</v>
      </c>
      <c r="D507" s="17">
        <v>1</v>
      </c>
      <c r="E507" s="17">
        <v>0</v>
      </c>
      <c r="F507" s="17">
        <v>0.64</v>
      </c>
      <c r="G507" s="17">
        <v>0.02</v>
      </c>
      <c r="H507" s="17">
        <v>5.82</v>
      </c>
      <c r="I507" s="9">
        <v>145</v>
      </c>
      <c r="J507" s="9">
        <f>I507/180*C507</f>
        <v>0.80555555555555558</v>
      </c>
      <c r="L507" s="9">
        <v>150</v>
      </c>
      <c r="M507" s="10">
        <f>L507/180*C507</f>
        <v>0.83333333333333337</v>
      </c>
    </row>
    <row r="508" spans="1:13" s="9" customFormat="1" ht="12.75">
      <c r="B508" s="8" t="s">
        <v>48</v>
      </c>
      <c r="C508" s="17">
        <v>0.1</v>
      </c>
      <c r="D508" s="17">
        <v>0.1</v>
      </c>
      <c r="E508" s="17">
        <v>0</v>
      </c>
      <c r="F508" s="17">
        <v>0</v>
      </c>
      <c r="G508" s="17">
        <v>0.04</v>
      </c>
      <c r="H508" s="17">
        <v>0.27999999999999997</v>
      </c>
      <c r="I508" s="9">
        <v>20</v>
      </c>
      <c r="J508" s="9">
        <f>I508/20*C508</f>
        <v>0.1</v>
      </c>
      <c r="L508" s="9">
        <v>20</v>
      </c>
      <c r="M508" s="10">
        <f>L508/10*C508</f>
        <v>0.2</v>
      </c>
    </row>
    <row r="509" spans="1:13" s="9" customFormat="1" ht="12.75">
      <c r="B509" s="8" t="s">
        <v>25</v>
      </c>
      <c r="C509" s="17">
        <v>0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9">
        <v>14</v>
      </c>
      <c r="J509" s="9">
        <f>I509/1000*C509</f>
        <v>0</v>
      </c>
      <c r="L509" s="9">
        <v>15</v>
      </c>
      <c r="M509" s="10">
        <f t="shared" ref="M509:M568" si="15">L509/1000*C509</f>
        <v>0</v>
      </c>
    </row>
    <row r="510" spans="1:13" s="9" customFormat="1" ht="12.75">
      <c r="B510" s="8" t="s">
        <v>61</v>
      </c>
      <c r="C510" s="17">
        <v>22</v>
      </c>
      <c r="D510" s="17">
        <v>22</v>
      </c>
      <c r="E510" s="17">
        <v>0.42000000000000004</v>
      </c>
      <c r="F510" s="17">
        <v>0.1</v>
      </c>
      <c r="G510" s="17">
        <v>0.06</v>
      </c>
      <c r="H510" s="17">
        <v>2.7600000000000002</v>
      </c>
      <c r="J510" s="9">
        <f>I510/1000*C510</f>
        <v>0</v>
      </c>
      <c r="M510" s="10">
        <f t="shared" si="15"/>
        <v>0</v>
      </c>
    </row>
    <row r="511" spans="1:13" s="6" customFormat="1">
      <c r="A511" s="6" t="s">
        <v>162</v>
      </c>
      <c r="B511" s="6" t="s">
        <v>163</v>
      </c>
      <c r="D511" s="6">
        <v>200</v>
      </c>
      <c r="E511" s="6">
        <v>0.2</v>
      </c>
      <c r="F511" s="6">
        <v>0.1</v>
      </c>
      <c r="G511" s="6">
        <v>9.9</v>
      </c>
      <c r="H511" s="6">
        <v>41.6</v>
      </c>
      <c r="J511" s="6">
        <f>J512+J513</f>
        <v>6.4359999999999999</v>
      </c>
      <c r="M511" s="6">
        <f>M512+M513</f>
        <v>6.4359999999999999</v>
      </c>
    </row>
    <row r="512" spans="1:13" s="9" customFormat="1" ht="12.75">
      <c r="B512" s="8" t="s">
        <v>80</v>
      </c>
      <c r="C512" s="8">
        <v>45.2</v>
      </c>
      <c r="D512" s="8">
        <v>40</v>
      </c>
      <c r="E512" s="8">
        <v>0.15</v>
      </c>
      <c r="F512" s="8">
        <v>0.14000000000000001</v>
      </c>
      <c r="G512" s="8">
        <v>3.57</v>
      </c>
      <c r="H512" s="8">
        <v>16.100000000000001</v>
      </c>
      <c r="I512" s="9">
        <v>130</v>
      </c>
      <c r="J512" s="9">
        <f>I512/1000*C512</f>
        <v>5.8760000000000003</v>
      </c>
      <c r="L512" s="9">
        <v>130</v>
      </c>
      <c r="M512" s="10">
        <f t="shared" si="15"/>
        <v>5.8760000000000003</v>
      </c>
    </row>
    <row r="513" spans="1:13" s="9" customFormat="1" ht="12.75">
      <c r="B513" s="8" t="s">
        <v>24</v>
      </c>
      <c r="C513" s="8">
        <v>7</v>
      </c>
      <c r="D513" s="8">
        <v>7</v>
      </c>
      <c r="E513" s="8">
        <v>0</v>
      </c>
      <c r="F513" s="8">
        <v>0</v>
      </c>
      <c r="G513" s="8">
        <v>6.36</v>
      </c>
      <c r="H513" s="8">
        <v>25.4</v>
      </c>
      <c r="I513" s="9">
        <v>80</v>
      </c>
      <c r="J513" s="9">
        <f>I513/1000*C513</f>
        <v>0.56000000000000005</v>
      </c>
      <c r="L513" s="9">
        <v>80</v>
      </c>
      <c r="M513" s="10">
        <f t="shared" si="15"/>
        <v>0.56000000000000005</v>
      </c>
    </row>
    <row r="514" spans="1:13" s="9" customFormat="1" ht="12.75">
      <c r="B514" s="8" t="s">
        <v>26</v>
      </c>
      <c r="C514" s="8">
        <v>170</v>
      </c>
      <c r="D514" s="8">
        <v>170</v>
      </c>
      <c r="E514" s="8">
        <v>0</v>
      </c>
      <c r="F514" s="8">
        <v>0</v>
      </c>
      <c r="G514" s="8">
        <v>0</v>
      </c>
      <c r="H514" s="8">
        <v>0</v>
      </c>
      <c r="J514" s="9">
        <f>I514/1000*C514</f>
        <v>0</v>
      </c>
      <c r="M514" s="10">
        <f t="shared" si="15"/>
        <v>0</v>
      </c>
    </row>
    <row r="515" spans="1:13" s="6" customFormat="1">
      <c r="A515" s="6" t="s">
        <v>27</v>
      </c>
      <c r="B515" s="6" t="s">
        <v>32</v>
      </c>
      <c r="D515" s="6">
        <v>30</v>
      </c>
      <c r="E515" s="6">
        <v>2.2999999999999998</v>
      </c>
      <c r="F515" s="6">
        <v>0.2</v>
      </c>
      <c r="G515" s="6">
        <v>14.8</v>
      </c>
      <c r="H515" s="6">
        <v>70.3</v>
      </c>
      <c r="I515" s="9">
        <v>41</v>
      </c>
      <c r="J515" s="6">
        <f>I515/600*D515</f>
        <v>2.0499999999999998</v>
      </c>
      <c r="L515" s="9">
        <v>58</v>
      </c>
      <c r="M515" s="6">
        <f>L515/1000*D515</f>
        <v>1.74</v>
      </c>
    </row>
    <row r="516" spans="1:13" s="6" customFormat="1">
      <c r="A516" s="6" t="s">
        <v>27</v>
      </c>
      <c r="B516" s="6" t="s">
        <v>33</v>
      </c>
      <c r="D516" s="6">
        <v>15</v>
      </c>
      <c r="E516" s="6">
        <v>1</v>
      </c>
      <c r="F516" s="6">
        <v>0.2</v>
      </c>
      <c r="G516" s="6">
        <v>5</v>
      </c>
      <c r="H516" s="6">
        <v>25.6</v>
      </c>
      <c r="I516" s="9">
        <v>41</v>
      </c>
      <c r="J516" s="6">
        <f>I516/600*D516</f>
        <v>1.0249999999999999</v>
      </c>
      <c r="L516" s="9">
        <v>60</v>
      </c>
      <c r="M516" s="6">
        <f>L516/1000*D516</f>
        <v>0.89999999999999991</v>
      </c>
    </row>
    <row r="517" spans="1:13" s="6" customFormat="1">
      <c r="B517" s="20" t="s">
        <v>65</v>
      </c>
      <c r="C517" s="20"/>
      <c r="D517" s="20">
        <f>D474+D478+D492+D496++D504+D511+D515+D516</f>
        <v>765</v>
      </c>
      <c r="E517" s="20">
        <f>E474+E478+E492+E496++E504+E511+E515+E516</f>
        <v>40.4</v>
      </c>
      <c r="F517" s="20">
        <f>F474+F478+F492+F496++F504+F511+F515+F516</f>
        <v>26</v>
      </c>
      <c r="G517" s="20">
        <f>G474+G478+G492+G496++G504+G511+G515+G516</f>
        <v>93.399999999999991</v>
      </c>
      <c r="H517" s="20">
        <f>H474+H478+H492+H496++H504+H511+H515+H516</f>
        <v>768.5</v>
      </c>
      <c r="J517" s="20">
        <f>J474+J478+J492+J496+J504+J511+J515+J516</f>
        <v>100.36037111111112</v>
      </c>
      <c r="K517" s="14"/>
      <c r="L517" s="14"/>
      <c r="M517" s="20">
        <f>M474+M478+M492+M496+M504+M511+M515+M516</f>
        <v>104.13028653594775</v>
      </c>
    </row>
    <row r="518" spans="1:13" s="6" customFormat="1">
      <c r="B518" s="23" t="s">
        <v>66</v>
      </c>
      <c r="C518" s="23"/>
      <c r="D518" s="23">
        <f>D472+D517</f>
        <v>1370</v>
      </c>
      <c r="E518" s="23">
        <f>E472+E517</f>
        <v>60.5</v>
      </c>
      <c r="F518" s="23">
        <f>F472+F517</f>
        <v>40.299999999999997</v>
      </c>
      <c r="G518" s="23">
        <f>G472+G517</f>
        <v>173.60000000000002</v>
      </c>
      <c r="H518" s="23">
        <f>H472+H517</f>
        <v>1297</v>
      </c>
      <c r="J518" s="23">
        <f>J472+J517</f>
        <v>157.31192666666669</v>
      </c>
      <c r="K518" s="14"/>
      <c r="L518" s="14"/>
      <c r="M518" s="23">
        <f>M472+M517</f>
        <v>161.97861986928109</v>
      </c>
    </row>
    <row r="519" spans="1:13" s="6" customFormat="1">
      <c r="B519" s="6" t="s">
        <v>192</v>
      </c>
      <c r="J519" s="9"/>
      <c r="M519" s="10"/>
    </row>
    <row r="520" spans="1:13" s="6" customFormat="1">
      <c r="B520" s="6" t="s">
        <v>15</v>
      </c>
      <c r="J520" s="9"/>
      <c r="M520" s="10"/>
    </row>
    <row r="521" spans="1:13" s="6" customFormat="1">
      <c r="A521" s="6" t="s">
        <v>97</v>
      </c>
      <c r="B521" s="6" t="s">
        <v>98</v>
      </c>
      <c r="D521" s="6">
        <v>20</v>
      </c>
      <c r="E521" s="6">
        <v>0.6</v>
      </c>
      <c r="F521" s="6">
        <v>0</v>
      </c>
      <c r="G521" s="6">
        <v>1.2</v>
      </c>
      <c r="H521" s="6">
        <v>7.4</v>
      </c>
      <c r="J521" s="6">
        <v>11.625</v>
      </c>
      <c r="M521" s="7">
        <v>11.625</v>
      </c>
    </row>
    <row r="522" spans="1:13" s="8" customFormat="1" ht="12.75">
      <c r="B522" s="8" t="s">
        <v>177</v>
      </c>
      <c r="C522" s="8">
        <v>93</v>
      </c>
      <c r="D522" s="8">
        <v>60</v>
      </c>
      <c r="E522" s="8">
        <v>1.7</v>
      </c>
      <c r="F522" s="8">
        <v>0.1</v>
      </c>
      <c r="G522" s="8">
        <v>3.5</v>
      </c>
      <c r="H522" s="8">
        <v>22.1</v>
      </c>
      <c r="I522" s="8">
        <v>50</v>
      </c>
      <c r="J522" s="9">
        <f>I522/400*C522</f>
        <v>11.625</v>
      </c>
      <c r="L522" s="9">
        <v>50</v>
      </c>
      <c r="M522" s="10">
        <f>L522/400*C522</f>
        <v>11.625</v>
      </c>
    </row>
    <row r="523" spans="1:13" s="6" customFormat="1">
      <c r="A523" s="6" t="s">
        <v>100</v>
      </c>
      <c r="B523" s="6" t="s">
        <v>101</v>
      </c>
      <c r="D523" s="6">
        <v>150</v>
      </c>
      <c r="E523" s="6">
        <v>12.7</v>
      </c>
      <c r="F523" s="6">
        <v>18</v>
      </c>
      <c r="G523" s="6">
        <v>3.2</v>
      </c>
      <c r="H523" s="6">
        <v>225.5</v>
      </c>
      <c r="J523" s="6">
        <f>J524+J525+J526+J527</f>
        <v>29.206744444444443</v>
      </c>
      <c r="M523" s="6">
        <f>M524+M525+M526+M527</f>
        <v>29.529416666666666</v>
      </c>
    </row>
    <row r="524" spans="1:13" s="8" customFormat="1" ht="12.75">
      <c r="B524" s="8" t="s">
        <v>89</v>
      </c>
      <c r="C524" s="8">
        <v>101.6</v>
      </c>
      <c r="D524" s="8">
        <v>92.3</v>
      </c>
      <c r="E524" s="8">
        <v>11</v>
      </c>
      <c r="F524" s="8">
        <v>9.4</v>
      </c>
      <c r="G524" s="8">
        <v>0.6</v>
      </c>
      <c r="H524" s="8">
        <v>130.5</v>
      </c>
      <c r="I524" s="8">
        <v>9</v>
      </c>
      <c r="J524" s="9">
        <f>I524/60*C524</f>
        <v>15.239999999999998</v>
      </c>
      <c r="L524" s="9">
        <v>9</v>
      </c>
      <c r="M524" s="10">
        <f>L524/60*C524</f>
        <v>15.239999999999998</v>
      </c>
    </row>
    <row r="525" spans="1:13" s="8" customFormat="1" ht="12.75">
      <c r="B525" s="8" t="s">
        <v>22</v>
      </c>
      <c r="C525" s="8">
        <v>57.7</v>
      </c>
      <c r="D525" s="8">
        <v>57.7</v>
      </c>
      <c r="E525" s="8">
        <v>1.6</v>
      </c>
      <c r="F525" s="8">
        <v>1.3</v>
      </c>
      <c r="G525" s="8">
        <v>2.6</v>
      </c>
      <c r="H525" s="8">
        <v>27.8</v>
      </c>
      <c r="I525" s="8">
        <v>80</v>
      </c>
      <c r="J525" s="9">
        <f>I525/1000*C525</f>
        <v>4.6160000000000005</v>
      </c>
      <c r="L525" s="9">
        <v>80</v>
      </c>
      <c r="M525" s="10">
        <f t="shared" si="15"/>
        <v>4.6160000000000005</v>
      </c>
    </row>
    <row r="526" spans="1:13" s="8" customFormat="1" ht="12.75">
      <c r="B526" s="8" t="s">
        <v>23</v>
      </c>
      <c r="C526" s="8">
        <v>11.6</v>
      </c>
      <c r="D526" s="8">
        <v>11.55</v>
      </c>
      <c r="E526" s="8">
        <v>0.1</v>
      </c>
      <c r="F526" s="8">
        <v>7.4</v>
      </c>
      <c r="G526" s="8">
        <v>0.2</v>
      </c>
      <c r="H526" s="8">
        <v>67.099999999999994</v>
      </c>
      <c r="I526" s="8">
        <v>145</v>
      </c>
      <c r="J526" s="9">
        <f>I526/180*C526</f>
        <v>9.344444444444445</v>
      </c>
      <c r="L526" s="9">
        <v>150</v>
      </c>
      <c r="M526" s="10">
        <f>L526/180*C526</f>
        <v>9.6666666666666661</v>
      </c>
    </row>
    <row r="527" spans="1:13" s="8" customFormat="1" ht="12.75">
      <c r="B527" s="8" t="s">
        <v>25</v>
      </c>
      <c r="C527" s="8">
        <v>0.45</v>
      </c>
      <c r="D527" s="8">
        <v>0.45</v>
      </c>
      <c r="E527" s="8">
        <v>0</v>
      </c>
      <c r="F527" s="8">
        <v>0</v>
      </c>
      <c r="G527" s="8">
        <v>0</v>
      </c>
      <c r="H527" s="8">
        <v>0</v>
      </c>
      <c r="I527" s="8">
        <v>14</v>
      </c>
      <c r="J527" s="9">
        <f>I527/1000*C527</f>
        <v>6.3E-3</v>
      </c>
      <c r="L527" s="9">
        <v>15</v>
      </c>
      <c r="M527" s="10">
        <f t="shared" si="15"/>
        <v>6.7499999999999999E-3</v>
      </c>
    </row>
    <row r="528" spans="1:13" s="6" customFormat="1">
      <c r="A528" s="6" t="s">
        <v>27</v>
      </c>
      <c r="B528" s="6" t="s">
        <v>28</v>
      </c>
      <c r="D528" s="6">
        <v>140</v>
      </c>
      <c r="E528" s="6">
        <v>1.1000000000000001</v>
      </c>
      <c r="F528" s="6">
        <v>0.3</v>
      </c>
      <c r="G528" s="6">
        <v>10.5</v>
      </c>
      <c r="H528" s="6">
        <v>49</v>
      </c>
      <c r="I528" s="9">
        <v>220</v>
      </c>
      <c r="J528" s="6">
        <f>I528/1000*D528</f>
        <v>30.8</v>
      </c>
      <c r="L528" s="6">
        <v>160</v>
      </c>
      <c r="M528" s="6">
        <f>L528/1000*D528</f>
        <v>22.400000000000002</v>
      </c>
    </row>
    <row r="529" spans="1:13" s="6" customFormat="1">
      <c r="A529" s="6" t="s">
        <v>29</v>
      </c>
      <c r="B529" s="6" t="s">
        <v>30</v>
      </c>
      <c r="D529" s="6">
        <v>200</v>
      </c>
      <c r="E529" s="6">
        <v>0.2</v>
      </c>
      <c r="F529" s="6">
        <v>0</v>
      </c>
      <c r="G529" s="6">
        <v>6.4</v>
      </c>
      <c r="H529" s="6">
        <v>26.8</v>
      </c>
      <c r="J529" s="6">
        <f>J530+J531</f>
        <v>1.21</v>
      </c>
      <c r="M529" s="6">
        <f>M530+M531</f>
        <v>1.26</v>
      </c>
    </row>
    <row r="530" spans="1:13" s="8" customFormat="1" ht="12.75">
      <c r="B530" s="8" t="s">
        <v>31</v>
      </c>
      <c r="C530" s="8">
        <v>1</v>
      </c>
      <c r="D530" s="8">
        <v>1</v>
      </c>
      <c r="E530" s="8">
        <v>0.2</v>
      </c>
      <c r="F530" s="8">
        <v>0</v>
      </c>
      <c r="G530" s="8">
        <v>0.1</v>
      </c>
      <c r="H530" s="8">
        <v>1.4</v>
      </c>
      <c r="I530" s="8">
        <v>65</v>
      </c>
      <c r="J530" s="9">
        <f>I530/100*C530</f>
        <v>0.65</v>
      </c>
      <c r="L530" s="9">
        <v>700</v>
      </c>
      <c r="M530" s="10">
        <f t="shared" si="15"/>
        <v>0.7</v>
      </c>
    </row>
    <row r="531" spans="1:13" s="8" customFormat="1" ht="12.75">
      <c r="B531" s="8" t="s">
        <v>24</v>
      </c>
      <c r="C531" s="8">
        <v>7</v>
      </c>
      <c r="D531" s="8">
        <v>7</v>
      </c>
      <c r="E531" s="8">
        <v>0</v>
      </c>
      <c r="F531" s="8">
        <v>0</v>
      </c>
      <c r="G531" s="8">
        <v>6.4</v>
      </c>
      <c r="H531" s="8">
        <v>25.4</v>
      </c>
      <c r="I531" s="8">
        <v>80</v>
      </c>
      <c r="J531" s="9">
        <f>I531/1000*C531</f>
        <v>0.56000000000000005</v>
      </c>
      <c r="L531" s="9">
        <v>80</v>
      </c>
      <c r="M531" s="10">
        <f t="shared" si="15"/>
        <v>0.56000000000000005</v>
      </c>
    </row>
    <row r="532" spans="1:13" s="8" customFormat="1" ht="12.75">
      <c r="B532" s="8" t="s">
        <v>26</v>
      </c>
      <c r="C532" s="8">
        <v>200</v>
      </c>
      <c r="D532" s="8">
        <v>200</v>
      </c>
      <c r="E532" s="8">
        <v>0</v>
      </c>
      <c r="F532" s="8">
        <v>0</v>
      </c>
      <c r="G532" s="8">
        <v>0</v>
      </c>
      <c r="H532" s="8">
        <v>0</v>
      </c>
      <c r="J532" s="9">
        <f>I532/1000*C532</f>
        <v>0</v>
      </c>
      <c r="L532" s="9"/>
      <c r="M532" s="10">
        <f t="shared" si="15"/>
        <v>0</v>
      </c>
    </row>
    <row r="533" spans="1:13" s="6" customFormat="1">
      <c r="A533" s="6" t="s">
        <v>27</v>
      </c>
      <c r="B533" s="6" t="s">
        <v>32</v>
      </c>
      <c r="D533" s="6">
        <v>60</v>
      </c>
      <c r="E533" s="6">
        <v>4.5999999999999996</v>
      </c>
      <c r="F533" s="6">
        <v>0.5</v>
      </c>
      <c r="G533" s="6">
        <v>29.5</v>
      </c>
      <c r="H533" s="6">
        <v>140.6</v>
      </c>
      <c r="I533" s="9">
        <v>41</v>
      </c>
      <c r="J533" s="6">
        <f>I533/600*D533</f>
        <v>4.0999999999999996</v>
      </c>
      <c r="K533" s="14"/>
      <c r="L533" s="33">
        <v>58</v>
      </c>
      <c r="M533" s="6">
        <f>L533/1000*D533</f>
        <v>3.48</v>
      </c>
    </row>
    <row r="534" spans="1:13" s="6" customFormat="1">
      <c r="A534" s="6" t="s">
        <v>27</v>
      </c>
      <c r="B534" s="6" t="s">
        <v>33</v>
      </c>
      <c r="D534" s="6">
        <v>30</v>
      </c>
      <c r="E534" s="6">
        <v>2</v>
      </c>
      <c r="F534" s="6">
        <v>0.4</v>
      </c>
      <c r="G534" s="6">
        <v>10</v>
      </c>
      <c r="H534" s="6">
        <v>51.2</v>
      </c>
      <c r="I534" s="9">
        <v>41</v>
      </c>
      <c r="J534" s="6">
        <f>I534/600*D534</f>
        <v>2.0499999999999998</v>
      </c>
      <c r="K534" s="14"/>
      <c r="L534" s="33">
        <v>60</v>
      </c>
      <c r="M534" s="6">
        <f>L534/1000*D534</f>
        <v>1.7999999999999998</v>
      </c>
    </row>
    <row r="535" spans="1:13" s="6" customFormat="1">
      <c r="B535" s="13" t="s">
        <v>34</v>
      </c>
      <c r="C535" s="13"/>
      <c r="D535" s="13">
        <f>D521+D523+D528+D529+D533+D534</f>
        <v>600</v>
      </c>
      <c r="E535" s="13">
        <f>E521+E523+E528+E529+E533+E534</f>
        <v>21.199999999999996</v>
      </c>
      <c r="F535" s="13">
        <f>F521+F523+F528+F529+F533+F534</f>
        <v>19.2</v>
      </c>
      <c r="G535" s="13">
        <f>G521+G523+G528+G529+G533+G534</f>
        <v>60.8</v>
      </c>
      <c r="H535" s="13">
        <f>H521+H523+H528+H529+H533+H534</f>
        <v>500.49999999999994</v>
      </c>
      <c r="J535" s="13">
        <f>J521+J523+J528+J529+J533+J534</f>
        <v>78.991744444444421</v>
      </c>
      <c r="K535" s="14"/>
      <c r="L535" s="14"/>
      <c r="M535" s="13">
        <f>M521+M523+M528+M529+M533+M534</f>
        <v>70.094416666666675</v>
      </c>
    </row>
    <row r="536" spans="1:13" s="6" customFormat="1">
      <c r="B536" s="6" t="s">
        <v>35</v>
      </c>
      <c r="J536" s="9"/>
      <c r="M536" s="10"/>
    </row>
    <row r="537" spans="1:13" s="6" customFormat="1">
      <c r="A537" s="6" t="s">
        <v>68</v>
      </c>
      <c r="B537" s="6" t="s">
        <v>69</v>
      </c>
      <c r="D537" s="6">
        <v>60</v>
      </c>
      <c r="E537" s="6">
        <v>0.9</v>
      </c>
      <c r="F537" s="6">
        <v>0.1</v>
      </c>
      <c r="G537" s="6">
        <v>5.2</v>
      </c>
      <c r="H537" s="6">
        <v>25.2</v>
      </c>
      <c r="J537" s="6">
        <f>J538+J539</f>
        <v>4.21</v>
      </c>
      <c r="M537" s="6">
        <f>M538+M539</f>
        <v>5.9260000000000002</v>
      </c>
    </row>
    <row r="538" spans="1:13" s="8" customFormat="1" ht="12.75">
      <c r="B538" s="8" t="s">
        <v>70</v>
      </c>
      <c r="C538" s="8">
        <v>81.8</v>
      </c>
      <c r="D538" s="8">
        <v>65.400000000000006</v>
      </c>
      <c r="E538" s="8">
        <v>0.9</v>
      </c>
      <c r="F538" s="8">
        <v>0.1</v>
      </c>
      <c r="G538" s="8">
        <v>5.2</v>
      </c>
      <c r="H538" s="8">
        <v>25.2</v>
      </c>
      <c r="I538" s="8">
        <v>50</v>
      </c>
      <c r="J538" s="9">
        <f>I538/1000*C538</f>
        <v>4.09</v>
      </c>
      <c r="L538" s="9">
        <v>70</v>
      </c>
      <c r="M538" s="10">
        <f t="shared" si="15"/>
        <v>5.726</v>
      </c>
    </row>
    <row r="539" spans="1:13" s="8" customFormat="1" ht="12.75">
      <c r="B539" s="8" t="s">
        <v>71</v>
      </c>
      <c r="C539" s="8">
        <v>0.1</v>
      </c>
      <c r="D539" s="8">
        <v>0.1</v>
      </c>
      <c r="E539" s="8">
        <v>0</v>
      </c>
      <c r="F539" s="8">
        <v>0</v>
      </c>
      <c r="G539" s="8">
        <v>0</v>
      </c>
      <c r="H539" s="8">
        <v>0</v>
      </c>
      <c r="I539" s="8">
        <v>60</v>
      </c>
      <c r="J539" s="9">
        <f>I539/50*C539</f>
        <v>0.12</v>
      </c>
      <c r="L539" s="9">
        <v>20</v>
      </c>
      <c r="M539" s="10">
        <f>L539/10*C539</f>
        <v>0.2</v>
      </c>
    </row>
    <row r="540" spans="1:13" s="8" customFormat="1" ht="12.75">
      <c r="B540" s="8" t="s">
        <v>26</v>
      </c>
      <c r="C540" s="8">
        <v>200</v>
      </c>
      <c r="D540" s="8">
        <v>200</v>
      </c>
      <c r="E540" s="8">
        <v>0</v>
      </c>
      <c r="F540" s="8">
        <v>0</v>
      </c>
      <c r="G540" s="8">
        <v>0</v>
      </c>
      <c r="H540" s="8">
        <v>0</v>
      </c>
      <c r="J540" s="9">
        <f>I540/1000*C540</f>
        <v>0</v>
      </c>
      <c r="L540" s="9"/>
      <c r="M540" s="10">
        <f t="shared" si="15"/>
        <v>0</v>
      </c>
    </row>
    <row r="541" spans="1:13" s="6" customFormat="1">
      <c r="A541" s="6" t="s">
        <v>193</v>
      </c>
      <c r="B541" s="6" t="s">
        <v>194</v>
      </c>
      <c r="D541" s="6">
        <v>200</v>
      </c>
      <c r="E541" s="6">
        <v>6.8</v>
      </c>
      <c r="F541" s="6">
        <v>4.5999999999999996</v>
      </c>
      <c r="G541" s="6">
        <v>14.4</v>
      </c>
      <c r="H541" s="6">
        <v>125.9</v>
      </c>
      <c r="J541" s="6">
        <f>J542+J543+J544+J545+J546+J547+J548+J549</f>
        <v>10.497755555555555</v>
      </c>
      <c r="M541" s="6">
        <f>M542+M543+M544+M545+M546+M547+M548+M549</f>
        <v>12.032055555555555</v>
      </c>
    </row>
    <row r="542" spans="1:13" s="8" customFormat="1" ht="12.75">
      <c r="B542" s="8" t="s">
        <v>41</v>
      </c>
      <c r="C542" s="17">
        <v>108.8</v>
      </c>
      <c r="D542" s="17">
        <v>80</v>
      </c>
      <c r="E542" s="17">
        <v>1.5</v>
      </c>
      <c r="F542" s="17">
        <v>0.27999999999999997</v>
      </c>
      <c r="G542" s="17">
        <v>11.86</v>
      </c>
      <c r="H542" s="17">
        <v>56.02</v>
      </c>
      <c r="I542" s="8">
        <v>55</v>
      </c>
      <c r="J542" s="9">
        <f>I542/1000*C542</f>
        <v>5.984</v>
      </c>
      <c r="L542" s="9">
        <v>60</v>
      </c>
      <c r="M542" s="10">
        <f t="shared" si="15"/>
        <v>6.5279999999999996</v>
      </c>
    </row>
    <row r="543" spans="1:13" s="8" customFormat="1" ht="12.75">
      <c r="B543" s="8" t="s">
        <v>108</v>
      </c>
      <c r="C543" s="17">
        <v>8</v>
      </c>
      <c r="D543" s="17">
        <v>8</v>
      </c>
      <c r="E543" s="17">
        <v>0.82</v>
      </c>
      <c r="F543" s="17">
        <v>0.1</v>
      </c>
      <c r="G543" s="17">
        <v>5.14</v>
      </c>
      <c r="H543" s="17">
        <v>24.66</v>
      </c>
      <c r="I543" s="8">
        <v>58</v>
      </c>
      <c r="J543" s="9">
        <f>I543/1000*C543</f>
        <v>0.46400000000000002</v>
      </c>
      <c r="L543" s="9">
        <v>58</v>
      </c>
      <c r="M543" s="10">
        <f t="shared" si="15"/>
        <v>0.46400000000000002</v>
      </c>
    </row>
    <row r="544" spans="1:13" s="8" customFormat="1" ht="12.75">
      <c r="B544" s="8" t="s">
        <v>44</v>
      </c>
      <c r="C544" s="17">
        <v>10</v>
      </c>
      <c r="D544" s="17">
        <v>8</v>
      </c>
      <c r="E544" s="17">
        <v>0.1</v>
      </c>
      <c r="F544" s="17">
        <v>0</v>
      </c>
      <c r="G544" s="17">
        <v>0.5</v>
      </c>
      <c r="H544" s="17">
        <v>2.46</v>
      </c>
      <c r="I544" s="8">
        <v>55</v>
      </c>
      <c r="J544" s="9">
        <f>I544/1000*C544</f>
        <v>0.55000000000000004</v>
      </c>
      <c r="L544" s="9">
        <v>60</v>
      </c>
      <c r="M544" s="10">
        <f t="shared" si="15"/>
        <v>0.6</v>
      </c>
    </row>
    <row r="545" spans="1:13" s="8" customFormat="1" ht="12.75">
      <c r="B545" s="8" t="s">
        <v>195</v>
      </c>
      <c r="C545" s="17">
        <v>16</v>
      </c>
      <c r="D545" s="17">
        <v>16</v>
      </c>
      <c r="E545" s="17">
        <v>3.16</v>
      </c>
      <c r="F545" s="17">
        <v>0.27999999999999997</v>
      </c>
      <c r="G545" s="17">
        <v>6.8400000000000007</v>
      </c>
      <c r="H545" s="17">
        <v>42.54</v>
      </c>
      <c r="I545" s="8">
        <v>150</v>
      </c>
      <c r="J545" s="9">
        <f>I545/1000*C545</f>
        <v>2.4</v>
      </c>
      <c r="L545" s="9">
        <v>200</v>
      </c>
      <c r="M545" s="10">
        <f t="shared" si="15"/>
        <v>3.2</v>
      </c>
    </row>
    <row r="546" spans="1:13" s="8" customFormat="1" ht="12.75">
      <c r="B546" s="8" t="s">
        <v>43</v>
      </c>
      <c r="C546" s="17">
        <v>10</v>
      </c>
      <c r="D546" s="17">
        <v>8</v>
      </c>
      <c r="E546" s="17">
        <v>0.1</v>
      </c>
      <c r="F546" s="17">
        <v>0.02</v>
      </c>
      <c r="G546" s="17">
        <v>0.6</v>
      </c>
      <c r="H546" s="17">
        <v>2.94</v>
      </c>
      <c r="I546" s="8">
        <v>50</v>
      </c>
      <c r="J546" s="9">
        <f>I546/1000*C546</f>
        <v>0.5</v>
      </c>
      <c r="L546" s="9">
        <v>60</v>
      </c>
      <c r="M546" s="10">
        <f t="shared" si="15"/>
        <v>0.6</v>
      </c>
    </row>
    <row r="547" spans="1:13" s="8" customFormat="1" ht="12.75">
      <c r="B547" s="8" t="s">
        <v>47</v>
      </c>
      <c r="C547" s="17">
        <v>4</v>
      </c>
      <c r="D547" s="17">
        <v>4</v>
      </c>
      <c r="E547" s="17">
        <v>0</v>
      </c>
      <c r="F547" s="17">
        <v>3.5200000000000005</v>
      </c>
      <c r="G547" s="17">
        <v>0</v>
      </c>
      <c r="H547" s="17">
        <v>31.639999999999997</v>
      </c>
      <c r="I547" s="8">
        <v>125</v>
      </c>
      <c r="J547" s="9">
        <f>I547/900*C547</f>
        <v>0.55555555555555558</v>
      </c>
      <c r="L547" s="9">
        <v>125</v>
      </c>
      <c r="M547" s="10">
        <f>L547/900*C547</f>
        <v>0.55555555555555558</v>
      </c>
    </row>
    <row r="548" spans="1:13" s="8" customFormat="1" ht="12.75">
      <c r="B548" s="8" t="s">
        <v>48</v>
      </c>
      <c r="C548" s="17">
        <v>0.04</v>
      </c>
      <c r="D548" s="17">
        <v>0.04</v>
      </c>
      <c r="E548" s="17">
        <v>0</v>
      </c>
      <c r="F548" s="17">
        <v>0</v>
      </c>
      <c r="G548" s="17">
        <v>0.02</v>
      </c>
      <c r="H548" s="17">
        <v>0.1</v>
      </c>
      <c r="I548" s="8">
        <v>20</v>
      </c>
      <c r="J548" s="9">
        <f>I548/20*C548</f>
        <v>0.04</v>
      </c>
      <c r="L548" s="9">
        <v>20</v>
      </c>
      <c r="M548" s="10">
        <f>L548/10*C548</f>
        <v>0.08</v>
      </c>
    </row>
    <row r="549" spans="1:13" s="8" customFormat="1" ht="12.75">
      <c r="B549" s="8" t="s">
        <v>25</v>
      </c>
      <c r="C549" s="17">
        <v>0.3</v>
      </c>
      <c r="D549" s="17">
        <v>0.3</v>
      </c>
      <c r="E549" s="17">
        <v>0</v>
      </c>
      <c r="F549" s="17">
        <v>0</v>
      </c>
      <c r="G549" s="17">
        <v>0</v>
      </c>
      <c r="H549" s="17">
        <v>0</v>
      </c>
      <c r="I549" s="8">
        <v>14</v>
      </c>
      <c r="J549" s="9">
        <f>I549/1000*C549</f>
        <v>4.1999999999999997E-3</v>
      </c>
      <c r="L549" s="9">
        <v>15</v>
      </c>
      <c r="M549" s="10">
        <f t="shared" si="15"/>
        <v>4.4999999999999997E-3</v>
      </c>
    </row>
    <row r="550" spans="1:13" s="8" customFormat="1" ht="12.75">
      <c r="B550" s="8" t="s">
        <v>109</v>
      </c>
      <c r="C550" s="17">
        <v>140</v>
      </c>
      <c r="D550" s="17">
        <v>140</v>
      </c>
      <c r="E550" s="17">
        <v>2.6399999999999997</v>
      </c>
      <c r="F550" s="17">
        <v>0.62</v>
      </c>
      <c r="G550" s="17">
        <v>0.38</v>
      </c>
      <c r="H550" s="17">
        <v>17.600000000000001</v>
      </c>
      <c r="J550" s="9">
        <f>I550/1000*C550</f>
        <v>0</v>
      </c>
      <c r="L550" s="9"/>
      <c r="M550" s="10">
        <f t="shared" si="15"/>
        <v>0</v>
      </c>
    </row>
    <row r="551" spans="1:13" s="6" customFormat="1">
      <c r="A551" s="6" t="s">
        <v>72</v>
      </c>
      <c r="B551" s="6" t="s">
        <v>73</v>
      </c>
      <c r="D551" s="6">
        <v>150</v>
      </c>
      <c r="E551" s="6">
        <v>3.1</v>
      </c>
      <c r="F551" s="6">
        <v>5.3</v>
      </c>
      <c r="G551" s="6">
        <v>19.8</v>
      </c>
      <c r="H551" s="6">
        <v>139.4</v>
      </c>
      <c r="J551" s="6">
        <f>J552+J553+J554</f>
        <v>16.824777777777776</v>
      </c>
      <c r="M551" s="6">
        <f>M552+M553+M554</f>
        <v>17.870666666666668</v>
      </c>
    </row>
    <row r="552" spans="1:13" s="8" customFormat="1" ht="12.75">
      <c r="B552" s="8" t="s">
        <v>41</v>
      </c>
      <c r="C552" s="8">
        <v>171.4</v>
      </c>
      <c r="D552" s="8">
        <v>126</v>
      </c>
      <c r="E552" s="8">
        <v>2.4</v>
      </c>
      <c r="F552" s="8">
        <v>0.4</v>
      </c>
      <c r="G552" s="8">
        <v>18.7</v>
      </c>
      <c r="H552" s="8">
        <v>88.2</v>
      </c>
      <c r="I552" s="8">
        <v>55</v>
      </c>
      <c r="J552" s="9">
        <f>I552/1000*C552</f>
        <v>9.4269999999999996</v>
      </c>
      <c r="L552" s="9">
        <v>60</v>
      </c>
      <c r="M552" s="10">
        <f t="shared" si="15"/>
        <v>10.284000000000001</v>
      </c>
    </row>
    <row r="553" spans="1:13" s="8" customFormat="1" ht="12.75">
      <c r="B553" s="8" t="s">
        <v>22</v>
      </c>
      <c r="C553" s="8">
        <v>24</v>
      </c>
      <c r="D553" s="8">
        <v>24</v>
      </c>
      <c r="E553" s="8">
        <v>0.7</v>
      </c>
      <c r="F553" s="8">
        <v>0.5</v>
      </c>
      <c r="G553" s="8">
        <v>1</v>
      </c>
      <c r="H553" s="8">
        <v>11.6</v>
      </c>
      <c r="I553" s="8">
        <v>80</v>
      </c>
      <c r="J553" s="9">
        <f>I553/1000*C553</f>
        <v>1.92</v>
      </c>
      <c r="L553" s="9">
        <v>80</v>
      </c>
      <c r="M553" s="10">
        <f t="shared" si="15"/>
        <v>1.92</v>
      </c>
    </row>
    <row r="554" spans="1:13" s="8" customFormat="1" ht="12.75">
      <c r="B554" s="8" t="s">
        <v>23</v>
      </c>
      <c r="C554" s="8">
        <v>6.8</v>
      </c>
      <c r="D554" s="8">
        <v>6.8</v>
      </c>
      <c r="E554" s="8">
        <v>0.1</v>
      </c>
      <c r="F554" s="8">
        <v>4.3</v>
      </c>
      <c r="G554" s="8">
        <v>0.1</v>
      </c>
      <c r="H554" s="8">
        <v>39.6</v>
      </c>
      <c r="I554" s="8">
        <v>145</v>
      </c>
      <c r="J554" s="9">
        <f>I554/180*C554</f>
        <v>5.4777777777777779</v>
      </c>
      <c r="L554" s="9">
        <v>150</v>
      </c>
      <c r="M554" s="10">
        <f>L554/180*C554</f>
        <v>5.666666666666667</v>
      </c>
    </row>
    <row r="555" spans="1:13" s="8" customFormat="1" ht="12.75">
      <c r="B555" s="8" t="s">
        <v>25</v>
      </c>
      <c r="C555" s="8">
        <v>0.5</v>
      </c>
      <c r="D555" s="8">
        <v>0.5</v>
      </c>
      <c r="E555" s="8">
        <v>0</v>
      </c>
      <c r="F555" s="8">
        <v>0</v>
      </c>
      <c r="G555" s="8">
        <v>0</v>
      </c>
      <c r="H555" s="8">
        <v>0</v>
      </c>
      <c r="I555" s="8">
        <v>14</v>
      </c>
      <c r="J555" s="9">
        <f>I555/1000*C555</f>
        <v>7.0000000000000001E-3</v>
      </c>
      <c r="L555" s="9">
        <v>15</v>
      </c>
      <c r="M555" s="10">
        <f t="shared" si="15"/>
        <v>7.4999999999999997E-3</v>
      </c>
    </row>
    <row r="556" spans="1:13" s="6" customFormat="1">
      <c r="A556" s="6" t="s">
        <v>196</v>
      </c>
      <c r="B556" s="6" t="s">
        <v>197</v>
      </c>
      <c r="D556" s="6">
        <v>90</v>
      </c>
      <c r="E556" s="6">
        <v>15.1</v>
      </c>
      <c r="F556" s="6">
        <v>14.3</v>
      </c>
      <c r="G556" s="6">
        <v>6</v>
      </c>
      <c r="H556" s="6">
        <v>212.8</v>
      </c>
      <c r="I556" s="14"/>
      <c r="J556" s="14">
        <f>J557+J558+J559+J560+J561+J562</f>
        <v>41.744787500000001</v>
      </c>
      <c r="K556" s="14"/>
      <c r="L556" s="14"/>
      <c r="M556" s="14">
        <f>M557+M558+M559+M560+M561+M562</f>
        <v>47.180343382352945</v>
      </c>
    </row>
    <row r="557" spans="1:13" s="8" customFormat="1" ht="12.75">
      <c r="B557" s="8" t="s">
        <v>115</v>
      </c>
      <c r="C557" s="17">
        <v>87.637500000000003</v>
      </c>
      <c r="D557" s="18">
        <v>84.262500000000003</v>
      </c>
      <c r="E557" s="18">
        <v>14.174999999999999</v>
      </c>
      <c r="F557" s="18">
        <v>2.6999999999999997</v>
      </c>
      <c r="G557" s="18">
        <v>4.05</v>
      </c>
      <c r="H557" s="18">
        <v>97.649999999999991</v>
      </c>
      <c r="I557" s="41">
        <v>330</v>
      </c>
      <c r="J557" s="33">
        <f>I557/1000*C557</f>
        <v>28.920375000000003</v>
      </c>
      <c r="K557" s="41"/>
      <c r="L557" s="33">
        <v>330</v>
      </c>
      <c r="M557" s="42">
        <f t="shared" si="15"/>
        <v>28.920375000000003</v>
      </c>
    </row>
    <row r="558" spans="1:13" s="8" customFormat="1" ht="12.75">
      <c r="B558" s="8" t="s">
        <v>46</v>
      </c>
      <c r="C558" s="17">
        <v>30.037499999999998</v>
      </c>
      <c r="D558" s="18">
        <v>30.037499999999998</v>
      </c>
      <c r="E558" s="18">
        <v>0.78749999999999998</v>
      </c>
      <c r="F558" s="18">
        <v>3.9375</v>
      </c>
      <c r="G558" s="18">
        <v>1.0125</v>
      </c>
      <c r="H558" s="18">
        <v>42.524999999999999</v>
      </c>
      <c r="I558" s="8">
        <v>140</v>
      </c>
      <c r="J558" s="9">
        <f>I558/400*C558</f>
        <v>10.513124999999999</v>
      </c>
      <c r="L558" s="9">
        <v>90</v>
      </c>
      <c r="M558" s="10">
        <f>L558/170*C558</f>
        <v>15.90220588235294</v>
      </c>
    </row>
    <row r="559" spans="1:13" s="8" customFormat="1" ht="12.75">
      <c r="B559" s="8" t="s">
        <v>52</v>
      </c>
      <c r="C559" s="17">
        <v>1.4625000000000001</v>
      </c>
      <c r="D559" s="18">
        <v>1.4625000000000001</v>
      </c>
      <c r="E559" s="18">
        <v>0.1125</v>
      </c>
      <c r="F559" s="18">
        <v>0</v>
      </c>
      <c r="G559" s="18">
        <v>0.9</v>
      </c>
      <c r="H559" s="18">
        <v>4.5</v>
      </c>
      <c r="I559" s="8">
        <v>45</v>
      </c>
      <c r="J559" s="9">
        <f>I559/1000*C559</f>
        <v>6.581250000000001E-2</v>
      </c>
      <c r="L559" s="9">
        <v>48</v>
      </c>
      <c r="M559" s="10">
        <f t="shared" si="15"/>
        <v>7.0200000000000012E-2</v>
      </c>
    </row>
    <row r="560" spans="1:13" s="8" customFormat="1" ht="12.75">
      <c r="B560" s="8" t="s">
        <v>23</v>
      </c>
      <c r="C560" s="17">
        <v>1.4625000000000001</v>
      </c>
      <c r="D560" s="18">
        <v>1.4625000000000001</v>
      </c>
      <c r="E560" s="18">
        <v>0</v>
      </c>
      <c r="F560" s="18">
        <v>0.9</v>
      </c>
      <c r="G560" s="18">
        <v>0</v>
      </c>
      <c r="H560" s="18">
        <v>8.5499999999999989</v>
      </c>
      <c r="I560" s="8">
        <v>145</v>
      </c>
      <c r="J560" s="9">
        <f>I560/180*C560</f>
        <v>1.1781250000000001</v>
      </c>
      <c r="L560" s="9">
        <v>150</v>
      </c>
      <c r="M560" s="10">
        <f>L560/180*C560</f>
        <v>1.2187500000000002</v>
      </c>
    </row>
    <row r="561" spans="1:13" s="8" customFormat="1" ht="12.75">
      <c r="B561" s="8" t="s">
        <v>47</v>
      </c>
      <c r="C561" s="17">
        <v>7.5375000000000005</v>
      </c>
      <c r="D561" s="18">
        <v>7.5375000000000005</v>
      </c>
      <c r="E561" s="18">
        <v>0</v>
      </c>
      <c r="F561" s="18">
        <v>6.6375000000000002</v>
      </c>
      <c r="G561" s="18">
        <v>0</v>
      </c>
      <c r="H561" s="18">
        <v>59.625</v>
      </c>
      <c r="I561" s="8">
        <v>125</v>
      </c>
      <c r="J561" s="9">
        <f>I561/900*C561</f>
        <v>1.0468750000000002</v>
      </c>
      <c r="L561" s="9">
        <v>125</v>
      </c>
      <c r="M561" s="10">
        <f>L561/900*C561</f>
        <v>1.0468750000000002</v>
      </c>
    </row>
    <row r="562" spans="1:13" s="8" customFormat="1" ht="12.75">
      <c r="B562" s="8" t="s">
        <v>25</v>
      </c>
      <c r="C562" s="17">
        <v>1.4625000000000001</v>
      </c>
      <c r="D562" s="18">
        <v>1.4625000000000001</v>
      </c>
      <c r="E562" s="18">
        <v>0</v>
      </c>
      <c r="F562" s="18">
        <v>0</v>
      </c>
      <c r="G562" s="18">
        <v>0</v>
      </c>
      <c r="H562" s="18">
        <v>0</v>
      </c>
      <c r="I562" s="8">
        <v>14</v>
      </c>
      <c r="J562" s="9">
        <f t="shared" ref="J562:J625" si="16">I562/1000*C562</f>
        <v>2.0475000000000004E-2</v>
      </c>
      <c r="L562" s="9">
        <v>15</v>
      </c>
      <c r="M562" s="10">
        <f t="shared" si="15"/>
        <v>2.1937500000000002E-2</v>
      </c>
    </row>
    <row r="563" spans="1:13" s="8" customFormat="1" ht="12.75">
      <c r="B563" s="8" t="s">
        <v>26</v>
      </c>
      <c r="C563" s="18">
        <v>32.962499999999999</v>
      </c>
      <c r="D563" s="18">
        <v>32.962499999999999</v>
      </c>
      <c r="E563" s="18">
        <v>0</v>
      </c>
      <c r="F563" s="18">
        <v>0</v>
      </c>
      <c r="G563" s="18">
        <v>0</v>
      </c>
      <c r="H563" s="18">
        <v>0</v>
      </c>
      <c r="J563" s="9">
        <f t="shared" si="16"/>
        <v>0</v>
      </c>
      <c r="L563" s="9"/>
      <c r="M563" s="10">
        <f t="shared" si="15"/>
        <v>0</v>
      </c>
    </row>
    <row r="564" spans="1:13" s="8" customFormat="1" ht="12.75">
      <c r="B564" s="8" t="s">
        <v>198</v>
      </c>
      <c r="C564" s="18"/>
      <c r="D564" s="18">
        <v>57.375</v>
      </c>
      <c r="E564" s="18"/>
      <c r="F564" s="18"/>
      <c r="G564" s="18"/>
      <c r="H564" s="18"/>
      <c r="J564" s="9">
        <f t="shared" si="16"/>
        <v>0</v>
      </c>
      <c r="L564" s="9"/>
      <c r="M564" s="10">
        <f t="shared" si="15"/>
        <v>0</v>
      </c>
    </row>
    <row r="565" spans="1:13" s="6" customFormat="1">
      <c r="A565" s="6" t="s">
        <v>62</v>
      </c>
      <c r="B565" s="6" t="s">
        <v>63</v>
      </c>
      <c r="D565" s="6">
        <v>200</v>
      </c>
      <c r="E565" s="6">
        <v>0.5</v>
      </c>
      <c r="F565" s="6">
        <v>0.2</v>
      </c>
      <c r="G565" s="6">
        <v>19.399999999999999</v>
      </c>
      <c r="H565" s="6">
        <v>81.3</v>
      </c>
      <c r="J565" s="6">
        <f>J566+J567</f>
        <v>9.94</v>
      </c>
      <c r="M565" s="6">
        <f>M566+M567</f>
        <v>8.6</v>
      </c>
    </row>
    <row r="566" spans="1:13" s="9" customFormat="1" ht="12.75">
      <c r="B566" s="8" t="s">
        <v>64</v>
      </c>
      <c r="C566" s="8">
        <v>26.8</v>
      </c>
      <c r="D566" s="8">
        <v>25</v>
      </c>
      <c r="E566" s="8">
        <v>0.5</v>
      </c>
      <c r="F566" s="8">
        <v>0.2</v>
      </c>
      <c r="G566" s="8">
        <v>13.1</v>
      </c>
      <c r="H566" s="8">
        <v>55.9</v>
      </c>
      <c r="I566" s="9">
        <v>350</v>
      </c>
      <c r="J566" s="9">
        <f t="shared" si="16"/>
        <v>9.379999999999999</v>
      </c>
      <c r="L566" s="9">
        <v>300</v>
      </c>
      <c r="M566" s="10">
        <f t="shared" si="15"/>
        <v>8.0399999999999991</v>
      </c>
    </row>
    <row r="567" spans="1:13" s="9" customFormat="1" ht="12.75">
      <c r="B567" s="8" t="s">
        <v>24</v>
      </c>
      <c r="C567" s="8">
        <v>7</v>
      </c>
      <c r="D567" s="8">
        <v>7</v>
      </c>
      <c r="E567" s="8">
        <v>0</v>
      </c>
      <c r="F567" s="8">
        <v>0</v>
      </c>
      <c r="G567" s="8">
        <v>6.4</v>
      </c>
      <c r="H567" s="8">
        <v>25.4</v>
      </c>
      <c r="I567" s="9">
        <v>80</v>
      </c>
      <c r="J567" s="9">
        <f t="shared" si="16"/>
        <v>0.56000000000000005</v>
      </c>
      <c r="L567" s="9">
        <v>80</v>
      </c>
      <c r="M567" s="10">
        <f t="shared" si="15"/>
        <v>0.56000000000000005</v>
      </c>
    </row>
    <row r="568" spans="1:13" s="9" customFormat="1" ht="12.75">
      <c r="B568" s="8" t="s">
        <v>26</v>
      </c>
      <c r="C568" s="8">
        <v>202</v>
      </c>
      <c r="D568" s="8">
        <v>202</v>
      </c>
      <c r="E568" s="8">
        <v>0</v>
      </c>
      <c r="F568" s="8">
        <v>0</v>
      </c>
      <c r="G568" s="8">
        <v>0</v>
      </c>
      <c r="H568" s="8">
        <v>0</v>
      </c>
      <c r="J568" s="9">
        <f t="shared" si="16"/>
        <v>0</v>
      </c>
      <c r="M568" s="10">
        <f t="shared" si="15"/>
        <v>0</v>
      </c>
    </row>
    <row r="569" spans="1:13" s="6" customFormat="1">
      <c r="A569" s="6" t="s">
        <v>27</v>
      </c>
      <c r="B569" s="6" t="s">
        <v>32</v>
      </c>
      <c r="D569" s="6">
        <v>40</v>
      </c>
      <c r="E569" s="6">
        <v>3</v>
      </c>
      <c r="F569" s="6">
        <v>0.3</v>
      </c>
      <c r="G569" s="6">
        <v>19.7</v>
      </c>
      <c r="H569" s="6">
        <v>93.8</v>
      </c>
      <c r="I569" s="9">
        <v>41</v>
      </c>
      <c r="J569" s="6">
        <f>I569/600*D569</f>
        <v>2.7333333333333334</v>
      </c>
      <c r="L569" s="9">
        <v>58</v>
      </c>
      <c r="M569" s="7">
        <f>L569/1000*D569</f>
        <v>2.3200000000000003</v>
      </c>
    </row>
    <row r="570" spans="1:13" s="6" customFormat="1">
      <c r="A570" s="6" t="s">
        <v>27</v>
      </c>
      <c r="B570" s="6" t="s">
        <v>33</v>
      </c>
      <c r="D570" s="6">
        <v>30</v>
      </c>
      <c r="E570" s="6">
        <v>2</v>
      </c>
      <c r="F570" s="6">
        <v>0.4</v>
      </c>
      <c r="G570" s="6">
        <v>10</v>
      </c>
      <c r="H570" s="6">
        <v>51.2</v>
      </c>
      <c r="I570" s="9">
        <v>41</v>
      </c>
      <c r="J570" s="6">
        <f>I570/600*D570</f>
        <v>2.0499999999999998</v>
      </c>
      <c r="L570" s="9">
        <v>60</v>
      </c>
      <c r="M570" s="7">
        <f>L570/1000*D570</f>
        <v>1.7999999999999998</v>
      </c>
    </row>
    <row r="571" spans="1:13" s="6" customFormat="1">
      <c r="B571" s="20" t="s">
        <v>65</v>
      </c>
      <c r="C571" s="20"/>
      <c r="D571" s="20">
        <f>D537+D541+D551+D556+D565+D569+D570</f>
        <v>770</v>
      </c>
      <c r="E571" s="20">
        <f>E537+E541+E551+E556+E565+E569+E570</f>
        <v>31.4</v>
      </c>
      <c r="F571" s="20">
        <f>F537+F541+F551+F556+F565+F569+F570</f>
        <v>25.2</v>
      </c>
      <c r="G571" s="20">
        <f>G537+G541+G551+G556+G565+G569+G570</f>
        <v>94.500000000000014</v>
      </c>
      <c r="H571" s="20">
        <f>H537+H541+H551+H556+H565+H569+H570</f>
        <v>729.6</v>
      </c>
      <c r="J571" s="20">
        <f>J537+J541+J551+J556+J565+J569+J570</f>
        <v>88.000654166666664</v>
      </c>
      <c r="K571" s="14"/>
      <c r="L571" s="14"/>
      <c r="M571" s="20">
        <f>M537+M541+M551+M556+M565+M569+M570</f>
        <v>95.729065604575155</v>
      </c>
    </row>
    <row r="572" spans="1:13" s="6" customFormat="1">
      <c r="B572" s="23" t="s">
        <v>66</v>
      </c>
      <c r="C572" s="23"/>
      <c r="D572" s="23">
        <f>D535+D571</f>
        <v>1370</v>
      </c>
      <c r="E572" s="23">
        <f>E535+E571</f>
        <v>52.599999999999994</v>
      </c>
      <c r="F572" s="23">
        <f>F535+F571</f>
        <v>44.4</v>
      </c>
      <c r="G572" s="23">
        <f>G535+G571</f>
        <v>155.30000000000001</v>
      </c>
      <c r="H572" s="23">
        <f>H535+H571</f>
        <v>1230.0999999999999</v>
      </c>
      <c r="J572" s="23">
        <f>J535+J571</f>
        <v>166.99239861111107</v>
      </c>
      <c r="K572" s="14"/>
      <c r="L572" s="14"/>
      <c r="M572" s="23">
        <f>M535+M571</f>
        <v>165.82348227124183</v>
      </c>
    </row>
    <row r="573" spans="1:13" s="6" customFormat="1">
      <c r="B573" s="6" t="s">
        <v>199</v>
      </c>
      <c r="J573" s="9"/>
      <c r="M573" s="10"/>
    </row>
    <row r="574" spans="1:13" s="6" customFormat="1">
      <c r="B574" s="6" t="s">
        <v>15</v>
      </c>
      <c r="J574" s="9"/>
      <c r="M574" s="10"/>
    </row>
    <row r="575" spans="1:13" s="6" customFormat="1">
      <c r="A575" s="6" t="s">
        <v>159</v>
      </c>
      <c r="B575" s="6" t="s">
        <v>160</v>
      </c>
      <c r="D575" s="6">
        <v>60</v>
      </c>
      <c r="E575" s="6">
        <v>0.4</v>
      </c>
      <c r="F575" s="6">
        <v>0</v>
      </c>
      <c r="G575" s="6">
        <v>1.1000000000000001</v>
      </c>
      <c r="H575" s="6">
        <v>6.3</v>
      </c>
      <c r="J575" s="6">
        <v>15.593999999999999</v>
      </c>
      <c r="M575" s="7">
        <v>15.593999999999999</v>
      </c>
    </row>
    <row r="576" spans="1:13" s="8" customFormat="1" ht="12.75">
      <c r="B576" s="8" t="s">
        <v>161</v>
      </c>
      <c r="C576" s="8">
        <v>67.8</v>
      </c>
      <c r="D576" s="8">
        <v>60</v>
      </c>
      <c r="E576" s="8">
        <v>0.5</v>
      </c>
      <c r="F576" s="8">
        <v>0.1</v>
      </c>
      <c r="G576" s="8">
        <v>1.5</v>
      </c>
      <c r="H576" s="8">
        <v>8.5</v>
      </c>
      <c r="I576" s="8">
        <v>230</v>
      </c>
      <c r="J576" s="9">
        <f t="shared" si="16"/>
        <v>15.593999999999999</v>
      </c>
      <c r="L576" s="9">
        <v>230</v>
      </c>
      <c r="M576" s="10">
        <f t="shared" ref="M576:M635" si="17">L576/1000*C576</f>
        <v>15.593999999999999</v>
      </c>
    </row>
    <row r="577" spans="1:13" s="6" customFormat="1">
      <c r="A577" s="6" t="s">
        <v>50</v>
      </c>
      <c r="B577" s="6" t="s">
        <v>51</v>
      </c>
      <c r="D577" s="6">
        <v>150</v>
      </c>
      <c r="E577" s="6">
        <v>4.5</v>
      </c>
      <c r="F577" s="6">
        <v>5.5</v>
      </c>
      <c r="G577" s="6">
        <v>26.5</v>
      </c>
      <c r="H577" s="6">
        <v>173.7</v>
      </c>
      <c r="J577" s="6">
        <f>J578+J579+J580+J581+J582</f>
        <v>13.994999999999999</v>
      </c>
      <c r="M577" s="6">
        <f>M578+M579+M580+M581+M582</f>
        <v>15.488499999999998</v>
      </c>
    </row>
    <row r="578" spans="1:13" s="8" customFormat="1" ht="12.75">
      <c r="B578" s="8" t="s">
        <v>41</v>
      </c>
      <c r="C578" s="8">
        <v>181.6</v>
      </c>
      <c r="D578" s="8">
        <v>133.5</v>
      </c>
      <c r="E578" s="8">
        <v>2.5</v>
      </c>
      <c r="F578" s="8">
        <v>0.5</v>
      </c>
      <c r="G578" s="8">
        <v>19.8</v>
      </c>
      <c r="H578" s="8">
        <v>93.5</v>
      </c>
      <c r="I578" s="8">
        <v>55</v>
      </c>
      <c r="J578" s="9">
        <f t="shared" si="16"/>
        <v>9.9879999999999995</v>
      </c>
      <c r="L578" s="9">
        <v>60</v>
      </c>
      <c r="M578" s="10">
        <f t="shared" si="17"/>
        <v>10.895999999999999</v>
      </c>
    </row>
    <row r="579" spans="1:13" s="8" customFormat="1" ht="12.75">
      <c r="B579" s="8" t="s">
        <v>22</v>
      </c>
      <c r="C579" s="8">
        <v>45</v>
      </c>
      <c r="D579" s="8">
        <v>45</v>
      </c>
      <c r="E579" s="8">
        <v>1.2</v>
      </c>
      <c r="F579" s="8">
        <v>1</v>
      </c>
      <c r="G579" s="8">
        <v>2</v>
      </c>
      <c r="H579" s="8">
        <v>21.7</v>
      </c>
      <c r="I579" s="8">
        <v>80</v>
      </c>
      <c r="J579" s="9">
        <f>I579/1000*C579</f>
        <v>3.6</v>
      </c>
      <c r="L579" s="9">
        <v>80</v>
      </c>
      <c r="M579" s="10">
        <f t="shared" si="17"/>
        <v>3.6</v>
      </c>
    </row>
    <row r="580" spans="1:13" s="8" customFormat="1" ht="12.75">
      <c r="B580" s="8" t="s">
        <v>52</v>
      </c>
      <c r="C580" s="8">
        <v>7.5</v>
      </c>
      <c r="D580" s="8">
        <v>7.5</v>
      </c>
      <c r="E580" s="8">
        <v>0.8</v>
      </c>
      <c r="F580" s="8">
        <v>0.1</v>
      </c>
      <c r="G580" s="8">
        <v>4.8</v>
      </c>
      <c r="H580" s="8">
        <v>22.9</v>
      </c>
      <c r="I580" s="8">
        <v>45</v>
      </c>
      <c r="J580" s="9">
        <f t="shared" si="16"/>
        <v>0.33749999999999997</v>
      </c>
      <c r="L580" s="9">
        <v>48</v>
      </c>
      <c r="M580" s="10">
        <f t="shared" si="17"/>
        <v>0.36</v>
      </c>
    </row>
    <row r="581" spans="1:13" s="8" customFormat="1" ht="12.75">
      <c r="B581" s="8" t="s">
        <v>47</v>
      </c>
      <c r="C581" s="8">
        <v>4.5</v>
      </c>
      <c r="D581" s="8">
        <v>4.5</v>
      </c>
      <c r="E581" s="8">
        <v>0</v>
      </c>
      <c r="F581" s="8">
        <v>4</v>
      </c>
      <c r="G581" s="8">
        <v>0</v>
      </c>
      <c r="H581" s="8">
        <v>35.6</v>
      </c>
      <c r="I581" s="8">
        <v>125</v>
      </c>
      <c r="J581" s="9">
        <f>I581/9000*C581</f>
        <v>6.25E-2</v>
      </c>
      <c r="L581" s="9">
        <v>125</v>
      </c>
      <c r="M581" s="10">
        <f>L581/900*C581</f>
        <v>0.625</v>
      </c>
    </row>
    <row r="582" spans="1:13" s="8" customFormat="1" ht="12.75">
      <c r="B582" s="8" t="s">
        <v>25</v>
      </c>
      <c r="C582" s="8">
        <v>0.5</v>
      </c>
      <c r="D582" s="8">
        <v>0.5</v>
      </c>
      <c r="E582" s="8">
        <v>0</v>
      </c>
      <c r="F582" s="8">
        <v>0</v>
      </c>
      <c r="G582" s="8">
        <v>0</v>
      </c>
      <c r="H582" s="8">
        <v>0</v>
      </c>
      <c r="I582" s="8">
        <v>14</v>
      </c>
      <c r="J582" s="9">
        <f t="shared" si="16"/>
        <v>7.0000000000000001E-3</v>
      </c>
      <c r="L582" s="9">
        <v>15</v>
      </c>
      <c r="M582" s="10">
        <f t="shared" si="17"/>
        <v>7.4999999999999997E-3</v>
      </c>
    </row>
    <row r="583" spans="1:13" s="6" customFormat="1">
      <c r="A583" s="6" t="s">
        <v>53</v>
      </c>
      <c r="B583" s="6" t="s">
        <v>54</v>
      </c>
      <c r="D583" s="6">
        <v>60</v>
      </c>
      <c r="E583" s="6">
        <v>8.6999999999999993</v>
      </c>
      <c r="F583" s="6">
        <v>8.8000000000000007</v>
      </c>
      <c r="G583" s="6">
        <v>4.9000000000000004</v>
      </c>
      <c r="H583" s="6">
        <v>133.1</v>
      </c>
      <c r="J583" s="6">
        <f>J584+J585+J586+J587+J588+J589</f>
        <v>35.429533333333332</v>
      </c>
      <c r="M583" s="6">
        <f>M584+M585+M586+M587+M588+M589</f>
        <v>35.504833333333337</v>
      </c>
    </row>
    <row r="584" spans="1:13" s="8" customFormat="1" ht="15" customHeight="1">
      <c r="B584" s="8" t="s">
        <v>55</v>
      </c>
      <c r="C584" s="8">
        <v>51.5</v>
      </c>
      <c r="D584" s="8">
        <v>45.6</v>
      </c>
      <c r="E584" s="8">
        <v>8</v>
      </c>
      <c r="F584" s="8">
        <v>6.4</v>
      </c>
      <c r="G584" s="8">
        <v>0</v>
      </c>
      <c r="H584" s="8">
        <v>89.7</v>
      </c>
      <c r="I584" s="8">
        <v>650</v>
      </c>
      <c r="J584" s="9">
        <f t="shared" si="16"/>
        <v>33.475000000000001</v>
      </c>
      <c r="L584" s="9">
        <v>650</v>
      </c>
      <c r="M584" s="10">
        <f t="shared" si="17"/>
        <v>33.475000000000001</v>
      </c>
    </row>
    <row r="585" spans="1:13" s="8" customFormat="1" ht="12.75">
      <c r="B585" s="8" t="s">
        <v>22</v>
      </c>
      <c r="C585" s="8">
        <v>8.4</v>
      </c>
      <c r="D585" s="8">
        <v>8.4</v>
      </c>
      <c r="E585" s="8">
        <v>0.2</v>
      </c>
      <c r="F585" s="8">
        <v>0.2</v>
      </c>
      <c r="G585" s="8">
        <v>0.4</v>
      </c>
      <c r="H585" s="8">
        <v>4</v>
      </c>
      <c r="I585" s="8">
        <v>80</v>
      </c>
      <c r="J585" s="9">
        <f>I585/1000*C585</f>
        <v>0.67200000000000004</v>
      </c>
      <c r="L585" s="9">
        <v>80</v>
      </c>
      <c r="M585" s="10">
        <f t="shared" si="17"/>
        <v>0.67200000000000004</v>
      </c>
    </row>
    <row r="586" spans="1:13" s="8" customFormat="1" ht="12.75">
      <c r="B586" s="8" t="s">
        <v>43</v>
      </c>
      <c r="C586" s="8">
        <v>7.5</v>
      </c>
      <c r="D586" s="8">
        <v>6</v>
      </c>
      <c r="E586" s="8">
        <v>0.1</v>
      </c>
      <c r="F586" s="8">
        <v>0</v>
      </c>
      <c r="G586" s="8">
        <v>0.4</v>
      </c>
      <c r="H586" s="8">
        <v>2.2000000000000002</v>
      </c>
      <c r="I586" s="8">
        <v>50</v>
      </c>
      <c r="J586" s="9">
        <f t="shared" si="16"/>
        <v>0.375</v>
      </c>
      <c r="L586" s="9">
        <v>60</v>
      </c>
      <c r="M586" s="10">
        <f t="shared" si="17"/>
        <v>0.44999999999999996</v>
      </c>
    </row>
    <row r="587" spans="1:13" s="8" customFormat="1" ht="12.75">
      <c r="B587" s="8" t="s">
        <v>56</v>
      </c>
      <c r="C587" s="8">
        <v>6</v>
      </c>
      <c r="D587" s="8">
        <v>6</v>
      </c>
      <c r="E587" s="8">
        <v>0.4</v>
      </c>
      <c r="F587" s="8">
        <v>0.1</v>
      </c>
      <c r="G587" s="8">
        <v>4</v>
      </c>
      <c r="H587" s="8">
        <v>18.2</v>
      </c>
      <c r="I587" s="8">
        <v>95</v>
      </c>
      <c r="J587" s="9">
        <f t="shared" si="16"/>
        <v>0.57000000000000006</v>
      </c>
      <c r="L587" s="9">
        <v>95</v>
      </c>
      <c r="M587" s="10">
        <f t="shared" si="17"/>
        <v>0.57000000000000006</v>
      </c>
    </row>
    <row r="588" spans="1:13" s="8" customFormat="1" ht="12.75">
      <c r="B588" s="8" t="s">
        <v>47</v>
      </c>
      <c r="C588" s="8">
        <v>2.4</v>
      </c>
      <c r="D588" s="8">
        <v>2.4</v>
      </c>
      <c r="E588" s="8">
        <v>0</v>
      </c>
      <c r="F588" s="8">
        <v>2.1</v>
      </c>
      <c r="G588" s="8">
        <v>0</v>
      </c>
      <c r="H588" s="8">
        <v>19</v>
      </c>
      <c r="I588" s="8">
        <v>125</v>
      </c>
      <c r="J588" s="9">
        <f>I588/900*C588</f>
        <v>0.33333333333333331</v>
      </c>
      <c r="L588" s="9">
        <v>125</v>
      </c>
      <c r="M588" s="10">
        <f>L588/900*C588</f>
        <v>0.33333333333333331</v>
      </c>
    </row>
    <row r="589" spans="1:13" s="8" customFormat="1" ht="12.75">
      <c r="B589" s="8" t="s">
        <v>25</v>
      </c>
      <c r="C589" s="8">
        <v>0.3</v>
      </c>
      <c r="D589" s="8">
        <v>0.3</v>
      </c>
      <c r="E589" s="8">
        <v>0</v>
      </c>
      <c r="F589" s="8">
        <v>0</v>
      </c>
      <c r="G589" s="8">
        <v>0</v>
      </c>
      <c r="H589" s="8">
        <v>0</v>
      </c>
      <c r="I589" s="8">
        <v>14</v>
      </c>
      <c r="J589" s="9">
        <f t="shared" si="16"/>
        <v>4.1999999999999997E-3</v>
      </c>
      <c r="L589" s="9">
        <v>15</v>
      </c>
      <c r="M589" s="10">
        <f t="shared" si="17"/>
        <v>4.4999999999999997E-3</v>
      </c>
    </row>
    <row r="590" spans="1:13" s="8" customFormat="1" ht="12.75">
      <c r="B590" s="8" t="s">
        <v>57</v>
      </c>
      <c r="D590" s="34" t="s">
        <v>200</v>
      </c>
      <c r="J590" s="9">
        <f t="shared" si="16"/>
        <v>0</v>
      </c>
      <c r="L590" s="9"/>
      <c r="M590" s="10">
        <f t="shared" si="17"/>
        <v>0</v>
      </c>
    </row>
    <row r="591" spans="1:13" s="6" customFormat="1">
      <c r="A591" s="6" t="s">
        <v>91</v>
      </c>
      <c r="B591" s="6" t="s">
        <v>92</v>
      </c>
      <c r="D591" s="6">
        <v>20</v>
      </c>
      <c r="E591" s="6">
        <v>0.7</v>
      </c>
      <c r="F591" s="6">
        <v>1.5</v>
      </c>
      <c r="G591" s="6">
        <v>1.9</v>
      </c>
      <c r="H591" s="6">
        <v>23.8</v>
      </c>
      <c r="J591" s="6">
        <f>J592+J593+J594+J595</f>
        <v>2.9617288888888895</v>
      </c>
      <c r="M591" s="6">
        <f>M592+M593+M594+M595</f>
        <v>3.0110333333333337</v>
      </c>
    </row>
    <row r="592" spans="1:13" s="8" customFormat="1" ht="12.75">
      <c r="B592" s="8" t="s">
        <v>22</v>
      </c>
      <c r="C592" s="17">
        <v>20</v>
      </c>
      <c r="D592" s="17">
        <v>20</v>
      </c>
      <c r="E592" s="17">
        <v>0.54</v>
      </c>
      <c r="F592" s="17">
        <v>0.44000000000000006</v>
      </c>
      <c r="G592" s="17">
        <v>0.88000000000000012</v>
      </c>
      <c r="H592" s="17">
        <v>9.64</v>
      </c>
      <c r="I592" s="8">
        <v>80</v>
      </c>
      <c r="J592" s="9">
        <f>I592/1000*C592</f>
        <v>1.6</v>
      </c>
      <c r="L592" s="9">
        <v>80</v>
      </c>
      <c r="M592" s="10">
        <f t="shared" si="17"/>
        <v>1.6</v>
      </c>
    </row>
    <row r="593" spans="1:13" s="8" customFormat="1" ht="12.75">
      <c r="B593" s="8" t="s">
        <v>52</v>
      </c>
      <c r="C593" s="17">
        <v>1.6</v>
      </c>
      <c r="D593" s="17">
        <v>1.6</v>
      </c>
      <c r="E593" s="17">
        <v>0.16</v>
      </c>
      <c r="F593" s="17">
        <v>0.02</v>
      </c>
      <c r="G593" s="17">
        <v>1.02</v>
      </c>
      <c r="H593" s="17">
        <v>4.88</v>
      </c>
      <c r="I593" s="8">
        <v>45</v>
      </c>
      <c r="J593" s="9">
        <f t="shared" si="16"/>
        <v>7.1999999999999995E-2</v>
      </c>
      <c r="L593" s="9">
        <v>48</v>
      </c>
      <c r="M593" s="10">
        <f t="shared" si="17"/>
        <v>7.6800000000000007E-2</v>
      </c>
    </row>
    <row r="594" spans="1:13" s="8" customFormat="1" ht="12.75">
      <c r="B594" s="8" t="s">
        <v>23</v>
      </c>
      <c r="C594" s="17">
        <v>1.6</v>
      </c>
      <c r="D594" s="17">
        <v>1.6</v>
      </c>
      <c r="E594" s="17">
        <v>0.02</v>
      </c>
      <c r="F594" s="17">
        <v>1.02</v>
      </c>
      <c r="G594" s="17">
        <v>0.02</v>
      </c>
      <c r="H594" s="17">
        <v>9.32</v>
      </c>
      <c r="I594" s="8">
        <v>145</v>
      </c>
      <c r="J594" s="9">
        <f>I594/180*C594</f>
        <v>1.288888888888889</v>
      </c>
      <c r="L594" s="9">
        <v>150</v>
      </c>
      <c r="M594" s="10">
        <f>L594/180*C594</f>
        <v>1.3333333333333335</v>
      </c>
    </row>
    <row r="595" spans="1:13" s="8" customFormat="1" ht="12.75">
      <c r="B595" s="8" t="s">
        <v>25</v>
      </c>
      <c r="C595" s="17">
        <v>0.06</v>
      </c>
      <c r="D595" s="17">
        <v>0.06</v>
      </c>
      <c r="E595" s="17">
        <v>0</v>
      </c>
      <c r="F595" s="17">
        <v>0</v>
      </c>
      <c r="G595" s="17">
        <v>0</v>
      </c>
      <c r="H595" s="17">
        <v>0</v>
      </c>
      <c r="I595" s="8">
        <v>14</v>
      </c>
      <c r="J595" s="9">
        <f t="shared" si="16"/>
        <v>8.4000000000000003E-4</v>
      </c>
      <c r="L595" s="9">
        <v>15</v>
      </c>
      <c r="M595" s="10">
        <f t="shared" si="17"/>
        <v>8.9999999999999998E-4</v>
      </c>
    </row>
    <row r="596" spans="1:13" s="6" customFormat="1">
      <c r="A596" s="6" t="s">
        <v>156</v>
      </c>
      <c r="B596" s="6" t="s">
        <v>157</v>
      </c>
      <c r="D596" s="6">
        <v>200</v>
      </c>
      <c r="E596" s="6">
        <v>0.2</v>
      </c>
      <c r="F596" s="6">
        <v>0.1</v>
      </c>
      <c r="G596" s="6">
        <v>6.6</v>
      </c>
      <c r="H596" s="6">
        <v>27.9</v>
      </c>
      <c r="J596" s="6">
        <f>J597+J598+J599</f>
        <v>2.6350000000000002</v>
      </c>
      <c r="M596" s="6">
        <f>M597+M598+M599</f>
        <v>2.7600000000000002</v>
      </c>
    </row>
    <row r="597" spans="1:13" s="8" customFormat="1" ht="12.75">
      <c r="B597" s="8" t="s">
        <v>158</v>
      </c>
      <c r="C597" s="8">
        <v>7.5</v>
      </c>
      <c r="D597" s="8">
        <v>7</v>
      </c>
      <c r="E597" s="8">
        <v>0.1</v>
      </c>
      <c r="F597" s="8">
        <v>0</v>
      </c>
      <c r="G597" s="8">
        <v>0.2</v>
      </c>
      <c r="H597" s="8">
        <v>1.1000000000000001</v>
      </c>
      <c r="I597" s="8">
        <v>190</v>
      </c>
      <c r="J597" s="9">
        <f t="shared" si="16"/>
        <v>1.425</v>
      </c>
      <c r="L597" s="9">
        <v>200</v>
      </c>
      <c r="M597" s="10">
        <f t="shared" si="17"/>
        <v>1.5</v>
      </c>
    </row>
    <row r="598" spans="1:13" s="8" customFormat="1" ht="12.75">
      <c r="B598" s="8" t="s">
        <v>31</v>
      </c>
      <c r="C598" s="8">
        <v>1</v>
      </c>
      <c r="D598" s="8">
        <v>1</v>
      </c>
      <c r="E598" s="8">
        <v>0.2</v>
      </c>
      <c r="F598" s="8">
        <v>0</v>
      </c>
      <c r="G598" s="8">
        <v>0.1</v>
      </c>
      <c r="H598" s="8">
        <v>1.4</v>
      </c>
      <c r="I598" s="8">
        <v>65</v>
      </c>
      <c r="J598" s="9">
        <f>I598/100*C598</f>
        <v>0.65</v>
      </c>
      <c r="L598" s="9">
        <v>700</v>
      </c>
      <c r="M598" s="10">
        <f t="shared" si="17"/>
        <v>0.7</v>
      </c>
    </row>
    <row r="599" spans="1:13" s="8" customFormat="1" ht="12.75">
      <c r="B599" s="8" t="s">
        <v>24</v>
      </c>
      <c r="C599" s="8">
        <v>7</v>
      </c>
      <c r="D599" s="8">
        <v>7</v>
      </c>
      <c r="E599" s="8">
        <v>0</v>
      </c>
      <c r="F599" s="8">
        <v>0</v>
      </c>
      <c r="G599" s="8">
        <v>6.4</v>
      </c>
      <c r="H599" s="8">
        <v>25.4</v>
      </c>
      <c r="I599" s="8">
        <v>80</v>
      </c>
      <c r="J599" s="9">
        <f t="shared" si="16"/>
        <v>0.56000000000000005</v>
      </c>
      <c r="L599" s="9">
        <v>80</v>
      </c>
      <c r="M599" s="10">
        <f t="shared" si="17"/>
        <v>0.56000000000000005</v>
      </c>
    </row>
    <row r="600" spans="1:13" s="8" customFormat="1" ht="12.75">
      <c r="B600" s="8" t="s">
        <v>26</v>
      </c>
      <c r="C600" s="8">
        <v>195</v>
      </c>
      <c r="D600" s="8">
        <v>195</v>
      </c>
      <c r="E600" s="8">
        <v>0</v>
      </c>
      <c r="F600" s="8">
        <v>0</v>
      </c>
      <c r="G600" s="8">
        <v>0</v>
      </c>
      <c r="H600" s="8">
        <v>0</v>
      </c>
      <c r="J600" s="9">
        <f t="shared" si="16"/>
        <v>0</v>
      </c>
      <c r="L600" s="9"/>
      <c r="M600" s="10">
        <f t="shared" si="17"/>
        <v>0</v>
      </c>
    </row>
    <row r="601" spans="1:13" s="6" customFormat="1">
      <c r="A601" s="6" t="s">
        <v>27</v>
      </c>
      <c r="B601" s="6" t="s">
        <v>33</v>
      </c>
      <c r="D601" s="6">
        <v>25</v>
      </c>
      <c r="E601" s="6">
        <v>1.7</v>
      </c>
      <c r="F601" s="6">
        <v>0.3</v>
      </c>
      <c r="G601" s="6">
        <v>8.4</v>
      </c>
      <c r="H601" s="6">
        <v>42.7</v>
      </c>
      <c r="I601" s="9">
        <v>41</v>
      </c>
      <c r="J601" s="6">
        <f>I601/600*D601</f>
        <v>1.7083333333333333</v>
      </c>
      <c r="L601" s="9">
        <v>60</v>
      </c>
      <c r="M601" s="7">
        <f>L601/1000*D601</f>
        <v>1.5</v>
      </c>
    </row>
    <row r="602" spans="1:13" s="6" customFormat="1">
      <c r="A602" s="6" t="s">
        <v>27</v>
      </c>
      <c r="B602" s="6" t="s">
        <v>32</v>
      </c>
      <c r="D602" s="6">
        <v>45</v>
      </c>
      <c r="E602" s="6">
        <v>3.4</v>
      </c>
      <c r="F602" s="6">
        <v>0.4</v>
      </c>
      <c r="G602" s="6">
        <v>22.1</v>
      </c>
      <c r="H602" s="6">
        <v>105.5</v>
      </c>
      <c r="I602" s="9">
        <v>41</v>
      </c>
      <c r="J602" s="6">
        <f>I602/600*D602</f>
        <v>3.0749999999999997</v>
      </c>
      <c r="L602" s="9">
        <v>58</v>
      </c>
      <c r="M602" s="7">
        <f>L602/1000*D602</f>
        <v>2.6100000000000003</v>
      </c>
    </row>
    <row r="603" spans="1:13" s="6" customFormat="1">
      <c r="B603" s="13" t="s">
        <v>34</v>
      </c>
      <c r="C603" s="13"/>
      <c r="D603" s="13">
        <f>D575+D577+D583+D591+D596+D601+D602</f>
        <v>560</v>
      </c>
      <c r="E603" s="13">
        <f>E575+E577+E583+E591+E596+E601+E602</f>
        <v>19.599999999999998</v>
      </c>
      <c r="F603" s="13">
        <f>F575+F577+F583+F591+F596+F601+F602</f>
        <v>16.599999999999998</v>
      </c>
      <c r="G603" s="13">
        <f>G575+G577+G583+G591+G596+G601+G602</f>
        <v>71.5</v>
      </c>
      <c r="H603" s="13">
        <f>H575+H577+H583+H591+H596+H601+H602</f>
        <v>513</v>
      </c>
      <c r="J603" s="13">
        <f>J575+J577+J583+J591+J596+J601+J602</f>
        <v>75.398595555555545</v>
      </c>
      <c r="K603" s="14"/>
      <c r="L603" s="14"/>
      <c r="M603" s="13">
        <f>M575+M577+M583+M591+M596+M601+M602</f>
        <v>76.468366666666668</v>
      </c>
    </row>
    <row r="604" spans="1:13" s="6" customFormat="1">
      <c r="B604" s="6" t="s">
        <v>35</v>
      </c>
      <c r="J604" s="9"/>
      <c r="M604" s="10"/>
    </row>
    <row r="605" spans="1:13" s="6" customFormat="1">
      <c r="A605" s="6" t="s">
        <v>36</v>
      </c>
      <c r="B605" s="6" t="s">
        <v>37</v>
      </c>
      <c r="D605" s="6">
        <v>60</v>
      </c>
      <c r="E605" s="6">
        <v>0.7</v>
      </c>
      <c r="F605" s="6">
        <v>0.1</v>
      </c>
      <c r="G605" s="6">
        <v>2.2999999999999998</v>
      </c>
      <c r="H605" s="6">
        <v>12.8</v>
      </c>
      <c r="J605" s="6">
        <v>12.204000000000001</v>
      </c>
      <c r="M605" s="7">
        <v>12.204000000000001</v>
      </c>
    </row>
    <row r="606" spans="1:13" s="8" customFormat="1" ht="12.75">
      <c r="B606" s="8" t="s">
        <v>38</v>
      </c>
      <c r="C606" s="8">
        <v>67.8</v>
      </c>
      <c r="D606" s="8">
        <v>60</v>
      </c>
      <c r="E606" s="8">
        <v>0.7</v>
      </c>
      <c r="F606" s="8">
        <v>0.1</v>
      </c>
      <c r="G606" s="8">
        <v>2.2999999999999998</v>
      </c>
      <c r="H606" s="8">
        <v>12.8</v>
      </c>
      <c r="I606" s="8">
        <v>180</v>
      </c>
      <c r="J606" s="9">
        <f t="shared" si="16"/>
        <v>12.203999999999999</v>
      </c>
      <c r="L606" s="9">
        <v>180</v>
      </c>
      <c r="M606" s="10">
        <f t="shared" si="17"/>
        <v>12.203999999999999</v>
      </c>
    </row>
    <row r="607" spans="1:13" s="6" customFormat="1">
      <c r="A607" s="6" t="s">
        <v>168</v>
      </c>
      <c r="B607" s="6" t="s">
        <v>169</v>
      </c>
      <c r="D607" s="6">
        <v>200</v>
      </c>
      <c r="E607" s="6">
        <v>4.8</v>
      </c>
      <c r="F607" s="6">
        <v>5.8</v>
      </c>
      <c r="G607" s="6">
        <v>13.6</v>
      </c>
      <c r="H607" s="6">
        <v>125.5</v>
      </c>
      <c r="J607" s="6">
        <f>J608+J609+J610+J611+J612+J613+J614+J615+J616</f>
        <v>12.598637908496732</v>
      </c>
      <c r="M607" s="6">
        <f>M608+M609+M610+M611+M612+M613+M614+M615+M616</f>
        <v>15.27782026143791</v>
      </c>
    </row>
    <row r="608" spans="1:13" s="8" customFormat="1" ht="12.75">
      <c r="B608" s="8" t="s">
        <v>41</v>
      </c>
      <c r="C608" s="17">
        <v>81.599999999999994</v>
      </c>
      <c r="D608" s="17">
        <v>60</v>
      </c>
      <c r="E608" s="17">
        <v>1.1199999999999999</v>
      </c>
      <c r="F608" s="17">
        <v>0.22000000000000003</v>
      </c>
      <c r="G608" s="17">
        <v>8.9</v>
      </c>
      <c r="H608" s="17">
        <v>42.019999999999996</v>
      </c>
      <c r="I608" s="8">
        <v>55</v>
      </c>
      <c r="J608" s="9">
        <f t="shared" si="16"/>
        <v>4.4879999999999995</v>
      </c>
      <c r="L608" s="9">
        <v>60</v>
      </c>
      <c r="M608" s="10">
        <f t="shared" si="17"/>
        <v>4.8959999999999999</v>
      </c>
    </row>
    <row r="609" spans="1:13" s="8" customFormat="1" ht="12.75">
      <c r="B609" s="8" t="s">
        <v>43</v>
      </c>
      <c r="C609" s="17">
        <v>10</v>
      </c>
      <c r="D609" s="17">
        <v>8</v>
      </c>
      <c r="E609" s="17">
        <v>0.1</v>
      </c>
      <c r="F609" s="17">
        <v>0.02</v>
      </c>
      <c r="G609" s="17">
        <v>0.6</v>
      </c>
      <c r="H609" s="17">
        <v>2.94</v>
      </c>
      <c r="I609" s="8">
        <v>50</v>
      </c>
      <c r="J609" s="9">
        <f t="shared" si="16"/>
        <v>0.5</v>
      </c>
      <c r="L609" s="9">
        <v>60</v>
      </c>
      <c r="M609" s="10">
        <f t="shared" si="17"/>
        <v>0.6</v>
      </c>
    </row>
    <row r="610" spans="1:13" s="8" customFormat="1" ht="12.75">
      <c r="B610" s="8" t="s">
        <v>44</v>
      </c>
      <c r="C610" s="17">
        <v>10</v>
      </c>
      <c r="D610" s="17">
        <v>8</v>
      </c>
      <c r="E610" s="17">
        <v>0.1</v>
      </c>
      <c r="F610" s="17">
        <v>0</v>
      </c>
      <c r="G610" s="17">
        <v>0.5</v>
      </c>
      <c r="H610" s="17">
        <v>2.46</v>
      </c>
      <c r="I610" s="8">
        <v>55</v>
      </c>
      <c r="J610" s="9">
        <f t="shared" si="16"/>
        <v>0.55000000000000004</v>
      </c>
      <c r="L610" s="9">
        <v>60</v>
      </c>
      <c r="M610" s="10">
        <f t="shared" si="17"/>
        <v>0.6</v>
      </c>
    </row>
    <row r="611" spans="1:13" s="8" customFormat="1" ht="12.75">
      <c r="B611" s="8" t="s">
        <v>45</v>
      </c>
      <c r="C611" s="17">
        <v>15</v>
      </c>
      <c r="D611" s="17">
        <v>12</v>
      </c>
      <c r="E611" s="17">
        <v>0.1</v>
      </c>
      <c r="F611" s="17">
        <v>0.02</v>
      </c>
      <c r="G611" s="17">
        <v>0.18</v>
      </c>
      <c r="H611" s="17">
        <v>1.2</v>
      </c>
      <c r="I611" s="8">
        <v>117</v>
      </c>
      <c r="J611" s="9">
        <f>I611/680*C611</f>
        <v>2.5808823529411766</v>
      </c>
      <c r="L611" s="9">
        <v>130</v>
      </c>
      <c r="M611" s="10">
        <f>L611/680*C611</f>
        <v>2.867647058823529</v>
      </c>
    </row>
    <row r="612" spans="1:13" s="8" customFormat="1" ht="12.75">
      <c r="B612" s="8" t="s">
        <v>56</v>
      </c>
      <c r="C612" s="17">
        <v>4</v>
      </c>
      <c r="D612" s="17">
        <v>4</v>
      </c>
      <c r="E612" s="17">
        <v>0.26</v>
      </c>
      <c r="F612" s="17">
        <v>0.04</v>
      </c>
      <c r="G612" s="17">
        <v>2.7</v>
      </c>
      <c r="H612" s="17">
        <v>12.14</v>
      </c>
      <c r="I612" s="8">
        <v>95</v>
      </c>
      <c r="J612" s="9">
        <f t="shared" si="16"/>
        <v>0.38</v>
      </c>
      <c r="L612" s="9">
        <v>95</v>
      </c>
      <c r="M612" s="10">
        <f t="shared" si="17"/>
        <v>0.38</v>
      </c>
    </row>
    <row r="613" spans="1:13" s="8" customFormat="1" ht="12.75">
      <c r="B613" s="8" t="s">
        <v>46</v>
      </c>
      <c r="C613" s="17">
        <v>10</v>
      </c>
      <c r="D613" s="17">
        <v>10</v>
      </c>
      <c r="E613" s="17">
        <v>0.24</v>
      </c>
      <c r="F613" s="17">
        <v>1.3199999999999998</v>
      </c>
      <c r="G613" s="17">
        <v>0.32</v>
      </c>
      <c r="H613" s="17">
        <v>14.16</v>
      </c>
      <c r="I613" s="8">
        <v>140</v>
      </c>
      <c r="J613" s="9">
        <f>I613/400*C613</f>
        <v>3.5</v>
      </c>
      <c r="L613" s="9">
        <v>90</v>
      </c>
      <c r="M613" s="10">
        <f>L613/170*C613</f>
        <v>5.2941176470588234</v>
      </c>
    </row>
    <row r="614" spans="1:13" s="8" customFormat="1" ht="12.75">
      <c r="B614" s="8" t="s">
        <v>47</v>
      </c>
      <c r="C614" s="17">
        <v>4</v>
      </c>
      <c r="D614" s="17">
        <v>4</v>
      </c>
      <c r="E614" s="17">
        <v>0</v>
      </c>
      <c r="F614" s="17">
        <v>3.5200000000000005</v>
      </c>
      <c r="G614" s="17">
        <v>0</v>
      </c>
      <c r="H614" s="17">
        <v>31.639999999999997</v>
      </c>
      <c r="I614" s="8">
        <v>125</v>
      </c>
      <c r="J614" s="9">
        <f>I614/900*C614</f>
        <v>0.55555555555555558</v>
      </c>
      <c r="L614" s="9">
        <v>125</v>
      </c>
      <c r="M614" s="10">
        <f>L614/900*C614</f>
        <v>0.55555555555555558</v>
      </c>
    </row>
    <row r="615" spans="1:13" s="8" customFormat="1" ht="12.75">
      <c r="B615" s="8" t="s">
        <v>48</v>
      </c>
      <c r="C615" s="17">
        <v>0.04</v>
      </c>
      <c r="D615" s="17">
        <v>0.04</v>
      </c>
      <c r="E615" s="17">
        <v>0</v>
      </c>
      <c r="F615" s="17">
        <v>0</v>
      </c>
      <c r="G615" s="17">
        <v>0.02</v>
      </c>
      <c r="H615" s="17">
        <v>0.1</v>
      </c>
      <c r="I615" s="8">
        <v>20</v>
      </c>
      <c r="J615" s="9">
        <f>I615/20*C615</f>
        <v>0.04</v>
      </c>
      <c r="L615" s="9">
        <v>20</v>
      </c>
      <c r="M615" s="10">
        <f>L615/10*C615</f>
        <v>0.08</v>
      </c>
    </row>
    <row r="616" spans="1:13" s="8" customFormat="1" ht="12.75">
      <c r="B616" s="8" t="s">
        <v>25</v>
      </c>
      <c r="C616" s="17">
        <v>0.3</v>
      </c>
      <c r="D616" s="17">
        <v>0.3</v>
      </c>
      <c r="E616" s="17">
        <v>0</v>
      </c>
      <c r="F616" s="17">
        <v>0</v>
      </c>
      <c r="G616" s="17">
        <v>0</v>
      </c>
      <c r="H616" s="17">
        <v>0</v>
      </c>
      <c r="I616" s="8">
        <v>14</v>
      </c>
      <c r="J616" s="9">
        <f t="shared" si="16"/>
        <v>4.1999999999999997E-3</v>
      </c>
      <c r="L616" s="9">
        <v>15</v>
      </c>
      <c r="M616" s="10">
        <f t="shared" si="17"/>
        <v>4.4999999999999997E-3</v>
      </c>
    </row>
    <row r="617" spans="1:13" s="8" customFormat="1" ht="12.75">
      <c r="B617" s="8" t="s">
        <v>109</v>
      </c>
      <c r="C617" s="31">
        <v>150</v>
      </c>
      <c r="D617" s="31">
        <v>150</v>
      </c>
      <c r="E617" s="17">
        <v>2.82</v>
      </c>
      <c r="F617" s="17">
        <v>0.65999999999999992</v>
      </c>
      <c r="G617" s="17">
        <v>0.4</v>
      </c>
      <c r="H617" s="17">
        <v>18.86</v>
      </c>
      <c r="J617" s="9">
        <f t="shared" si="16"/>
        <v>0</v>
      </c>
      <c r="L617" s="9"/>
      <c r="M617" s="10">
        <f t="shared" si="17"/>
        <v>0</v>
      </c>
    </row>
    <row r="618" spans="1:13" s="6" customFormat="1">
      <c r="A618" s="6" t="s">
        <v>132</v>
      </c>
      <c r="B618" s="6" t="s">
        <v>133</v>
      </c>
      <c r="D618" s="6">
        <v>150</v>
      </c>
      <c r="E618" s="6">
        <v>5.3</v>
      </c>
      <c r="F618" s="6">
        <v>4.9000000000000004</v>
      </c>
      <c r="G618" s="6">
        <v>32.799999999999997</v>
      </c>
      <c r="H618" s="6">
        <v>196.8</v>
      </c>
      <c r="J618" s="6">
        <f>J619+J620+J621</f>
        <v>8.4427777777777777</v>
      </c>
      <c r="M618" s="6">
        <f>M619+M620+M621</f>
        <v>8.6321666666666665</v>
      </c>
    </row>
    <row r="619" spans="1:13" s="8" customFormat="1" ht="12.75">
      <c r="B619" s="8" t="s">
        <v>108</v>
      </c>
      <c r="C619" s="8">
        <v>51</v>
      </c>
      <c r="D619" s="8">
        <v>51</v>
      </c>
      <c r="E619" s="8">
        <v>5.3</v>
      </c>
      <c r="F619" s="8">
        <v>0.6</v>
      </c>
      <c r="G619" s="8">
        <v>32.700000000000003</v>
      </c>
      <c r="H619" s="8">
        <v>157.19999999999999</v>
      </c>
      <c r="I619" s="8">
        <v>58</v>
      </c>
      <c r="J619" s="9">
        <f t="shared" si="16"/>
        <v>2.9580000000000002</v>
      </c>
      <c r="L619" s="9">
        <v>58</v>
      </c>
      <c r="M619" s="10">
        <f t="shared" si="17"/>
        <v>2.9580000000000002</v>
      </c>
    </row>
    <row r="620" spans="1:13" s="8" customFormat="1" ht="12.75">
      <c r="B620" s="8" t="s">
        <v>23</v>
      </c>
      <c r="C620" s="8">
        <v>6.8</v>
      </c>
      <c r="D620" s="8">
        <v>6.8</v>
      </c>
      <c r="E620" s="8">
        <v>0.1</v>
      </c>
      <c r="F620" s="8">
        <v>4.3</v>
      </c>
      <c r="G620" s="8">
        <v>0.1</v>
      </c>
      <c r="H620" s="8">
        <v>39.6</v>
      </c>
      <c r="I620" s="8">
        <v>145</v>
      </c>
      <c r="J620" s="9">
        <f>I620/180*C620</f>
        <v>5.4777777777777779</v>
      </c>
      <c r="L620" s="9">
        <v>150</v>
      </c>
      <c r="M620" s="10">
        <f>L620/180*C620</f>
        <v>5.666666666666667</v>
      </c>
    </row>
    <row r="621" spans="1:13" s="8" customFormat="1" ht="12.75">
      <c r="B621" s="8" t="s">
        <v>25</v>
      </c>
      <c r="C621" s="8">
        <v>0.5</v>
      </c>
      <c r="D621" s="8">
        <v>0.5</v>
      </c>
      <c r="E621" s="8">
        <v>0</v>
      </c>
      <c r="F621" s="8">
        <v>0</v>
      </c>
      <c r="G621" s="8">
        <v>0</v>
      </c>
      <c r="H621" s="8">
        <v>0</v>
      </c>
      <c r="I621" s="8">
        <v>14</v>
      </c>
      <c r="J621" s="9">
        <f t="shared" si="16"/>
        <v>7.0000000000000001E-3</v>
      </c>
      <c r="L621" s="9">
        <v>15</v>
      </c>
      <c r="M621" s="10">
        <f t="shared" si="17"/>
        <v>7.4999999999999997E-3</v>
      </c>
    </row>
    <row r="622" spans="1:13" s="8" customFormat="1" ht="12.75">
      <c r="B622" s="8" t="s">
        <v>26</v>
      </c>
      <c r="C622" s="8">
        <v>306</v>
      </c>
      <c r="D622" s="8">
        <v>306</v>
      </c>
      <c r="E622" s="8">
        <v>0</v>
      </c>
      <c r="F622" s="8">
        <v>0</v>
      </c>
      <c r="G622" s="8">
        <v>0</v>
      </c>
      <c r="H622" s="8">
        <v>0</v>
      </c>
      <c r="J622" s="9">
        <f t="shared" si="16"/>
        <v>0</v>
      </c>
      <c r="L622" s="9"/>
      <c r="M622" s="10">
        <f t="shared" si="17"/>
        <v>0</v>
      </c>
    </row>
    <row r="623" spans="1:13" s="6" customFormat="1">
      <c r="A623" s="6" t="s">
        <v>201</v>
      </c>
      <c r="B623" s="6" t="s">
        <v>202</v>
      </c>
      <c r="D623" s="6">
        <v>100</v>
      </c>
      <c r="E623" s="6">
        <v>13.9</v>
      </c>
      <c r="F623" s="6">
        <v>7.4</v>
      </c>
      <c r="G623" s="6">
        <v>6.3</v>
      </c>
      <c r="H623" s="6">
        <v>147.30000000000001</v>
      </c>
      <c r="J623" s="6">
        <f>J624+J625+J626+J627+J628+J629+J630</f>
        <v>37.037373015873015</v>
      </c>
      <c r="M623" s="6">
        <f>M624+M625+M626+M627+M628+M629+M630</f>
        <v>35.515158730158724</v>
      </c>
    </row>
    <row r="624" spans="1:13" s="8" customFormat="1" ht="12.75">
      <c r="B624" s="8" t="s">
        <v>88</v>
      </c>
      <c r="C624" s="17">
        <v>98.285714285714278</v>
      </c>
      <c r="D624" s="17">
        <v>87</v>
      </c>
      <c r="E624" s="17">
        <v>13</v>
      </c>
      <c r="F624" s="17">
        <v>0.71428571428571419</v>
      </c>
      <c r="G624" s="17">
        <v>0</v>
      </c>
      <c r="H624" s="17">
        <v>58.142857142857153</v>
      </c>
      <c r="I624" s="8">
        <v>320</v>
      </c>
      <c r="J624" s="9">
        <f t="shared" si="16"/>
        <v>31.451428571428568</v>
      </c>
      <c r="L624" s="9">
        <v>300</v>
      </c>
      <c r="M624" s="10">
        <f t="shared" si="17"/>
        <v>29.48571428571428</v>
      </c>
    </row>
    <row r="625" spans="1:13" s="8" customFormat="1" ht="12.75">
      <c r="B625" s="8" t="s">
        <v>44</v>
      </c>
      <c r="C625" s="17">
        <v>31.285714285714285</v>
      </c>
      <c r="D625" s="17">
        <v>25</v>
      </c>
      <c r="E625" s="17">
        <v>0.28571428571428575</v>
      </c>
      <c r="F625" s="17">
        <v>0</v>
      </c>
      <c r="G625" s="17">
        <v>1.5714285714285716</v>
      </c>
      <c r="H625" s="17">
        <v>7.7142857142857144</v>
      </c>
      <c r="I625" s="8">
        <v>55</v>
      </c>
      <c r="J625" s="9">
        <f t="shared" si="16"/>
        <v>1.7207142857142856</v>
      </c>
      <c r="L625" s="9">
        <v>60</v>
      </c>
      <c r="M625" s="10">
        <f t="shared" si="17"/>
        <v>1.877142857142857</v>
      </c>
    </row>
    <row r="626" spans="1:13" s="8" customFormat="1" ht="12.75">
      <c r="B626" s="8" t="s">
        <v>43</v>
      </c>
      <c r="C626" s="17">
        <v>17.428571428571427</v>
      </c>
      <c r="D626" s="17">
        <v>14.000000000000002</v>
      </c>
      <c r="E626" s="17">
        <v>0.14285714285714288</v>
      </c>
      <c r="F626" s="17">
        <v>0</v>
      </c>
      <c r="G626" s="17">
        <v>0.99999999999999989</v>
      </c>
      <c r="H626" s="17">
        <v>5.1428571428571432</v>
      </c>
      <c r="I626" s="8">
        <v>50</v>
      </c>
      <c r="J626" s="9">
        <f t="shared" ref="J626:J635" si="18">I626/1000*C626</f>
        <v>0.87142857142857144</v>
      </c>
      <c r="L626" s="9">
        <v>60</v>
      </c>
      <c r="M626" s="10">
        <f t="shared" si="17"/>
        <v>1.0457142857142856</v>
      </c>
    </row>
    <row r="627" spans="1:13" s="8" customFormat="1" ht="12.75">
      <c r="B627" s="8" t="s">
        <v>83</v>
      </c>
      <c r="C627" s="17">
        <v>9</v>
      </c>
      <c r="D627" s="17">
        <v>9</v>
      </c>
      <c r="E627" s="17">
        <v>0.28571428571428575</v>
      </c>
      <c r="F627" s="17">
        <v>0</v>
      </c>
      <c r="G627" s="17">
        <v>0.99999999999999989</v>
      </c>
      <c r="H627" s="17">
        <v>5.1428571428571432</v>
      </c>
      <c r="I627" s="8">
        <v>192.5</v>
      </c>
      <c r="J627" s="9">
        <f t="shared" si="18"/>
        <v>1.7324999999999999</v>
      </c>
      <c r="L627" s="9">
        <v>205</v>
      </c>
      <c r="M627" s="10">
        <f t="shared" si="17"/>
        <v>1.845</v>
      </c>
    </row>
    <row r="628" spans="1:13" s="8" customFormat="1" ht="12.75">
      <c r="B628" s="8" t="s">
        <v>24</v>
      </c>
      <c r="C628" s="17">
        <v>2.5714285714285716</v>
      </c>
      <c r="D628" s="17">
        <v>2.5714285714285716</v>
      </c>
      <c r="E628" s="17">
        <v>0</v>
      </c>
      <c r="F628" s="17">
        <v>0</v>
      </c>
      <c r="G628" s="17">
        <v>2.285714285714286</v>
      </c>
      <c r="H628" s="17">
        <v>9.2857142857142865</v>
      </c>
      <c r="I628" s="8">
        <v>80</v>
      </c>
      <c r="J628" s="9">
        <f t="shared" si="18"/>
        <v>0.20571428571428574</v>
      </c>
      <c r="L628" s="9">
        <v>80</v>
      </c>
      <c r="M628" s="10">
        <f t="shared" si="17"/>
        <v>0.20571428571428574</v>
      </c>
    </row>
    <row r="629" spans="1:13" s="8" customFormat="1" ht="12.75">
      <c r="B629" s="8" t="s">
        <v>47</v>
      </c>
      <c r="C629" s="17">
        <v>7.5714285714285712</v>
      </c>
      <c r="D629" s="17">
        <v>7.5714285714285712</v>
      </c>
      <c r="E629" s="17">
        <v>0</v>
      </c>
      <c r="F629" s="17">
        <v>6.7142857142857153</v>
      </c>
      <c r="G629" s="17">
        <v>0</v>
      </c>
      <c r="H629" s="17">
        <v>59.857142857142861</v>
      </c>
      <c r="I629" s="8">
        <v>125</v>
      </c>
      <c r="J629" s="9">
        <f>I629/900*C629</f>
        <v>1.0515873015873016</v>
      </c>
      <c r="L629" s="9">
        <v>125</v>
      </c>
      <c r="M629" s="10">
        <f>L629/900*C629</f>
        <v>1.0515873015873016</v>
      </c>
    </row>
    <row r="630" spans="1:13" s="8" customFormat="1" ht="12.75">
      <c r="B630" s="8" t="s">
        <v>25</v>
      </c>
      <c r="C630" s="17">
        <v>0.28571428571428575</v>
      </c>
      <c r="D630" s="17">
        <v>0.28571428571428575</v>
      </c>
      <c r="E630" s="17">
        <v>0</v>
      </c>
      <c r="F630" s="17">
        <v>0</v>
      </c>
      <c r="G630" s="17">
        <v>0</v>
      </c>
      <c r="H630" s="17">
        <v>0</v>
      </c>
      <c r="I630" s="8">
        <v>14</v>
      </c>
      <c r="J630" s="9">
        <f t="shared" si="18"/>
        <v>4.000000000000001E-3</v>
      </c>
      <c r="L630" s="9">
        <v>15</v>
      </c>
      <c r="M630" s="10">
        <f t="shared" si="17"/>
        <v>4.2857142857142859E-3</v>
      </c>
    </row>
    <row r="631" spans="1:13" s="8" customFormat="1" ht="12.75">
      <c r="B631" s="8" t="s">
        <v>26</v>
      </c>
      <c r="C631" s="17">
        <v>171.42857142857142</v>
      </c>
      <c r="D631" s="17">
        <v>149.42857142857144</v>
      </c>
      <c r="E631" s="17">
        <v>13.714285714285715</v>
      </c>
      <c r="F631" s="17">
        <v>7.4285714285714297</v>
      </c>
      <c r="G631" s="17">
        <v>6.2857142857142865</v>
      </c>
      <c r="H631" s="17">
        <v>147.14285714285717</v>
      </c>
      <c r="J631" s="9">
        <f t="shared" si="18"/>
        <v>0</v>
      </c>
      <c r="L631" s="9"/>
      <c r="M631" s="10">
        <f t="shared" si="17"/>
        <v>0</v>
      </c>
    </row>
    <row r="632" spans="1:13" s="6" customFormat="1">
      <c r="A632" s="6" t="s">
        <v>153</v>
      </c>
      <c r="B632" s="6" t="s">
        <v>154</v>
      </c>
      <c r="D632" s="6">
        <v>200</v>
      </c>
      <c r="E632" s="6">
        <v>0.3</v>
      </c>
      <c r="F632" s="6">
        <v>0.1</v>
      </c>
      <c r="G632" s="6">
        <v>8.4</v>
      </c>
      <c r="H632" s="6">
        <v>35.5</v>
      </c>
      <c r="J632" s="26">
        <f>J633+J634</f>
        <v>18.215</v>
      </c>
      <c r="K632" s="14"/>
      <c r="L632" s="14"/>
      <c r="M632" s="14">
        <f>M633+M634</f>
        <v>18.215</v>
      </c>
    </row>
    <row r="633" spans="1:13" s="8" customFormat="1" ht="12.75">
      <c r="B633" s="8" t="s">
        <v>155</v>
      </c>
      <c r="C633" s="8">
        <v>32.1</v>
      </c>
      <c r="D633" s="8">
        <v>30</v>
      </c>
      <c r="E633" s="8">
        <v>0.3</v>
      </c>
      <c r="F633" s="8">
        <v>0.1</v>
      </c>
      <c r="G633" s="8">
        <v>2</v>
      </c>
      <c r="H633" s="8">
        <v>10</v>
      </c>
      <c r="I633" s="30">
        <v>550</v>
      </c>
      <c r="J633" s="9">
        <f t="shared" si="18"/>
        <v>17.655000000000001</v>
      </c>
      <c r="L633" s="33">
        <v>550</v>
      </c>
      <c r="M633" s="42">
        <f t="shared" si="17"/>
        <v>17.655000000000001</v>
      </c>
    </row>
    <row r="634" spans="1:13" s="8" customFormat="1" ht="12.75">
      <c r="B634" s="8" t="s">
        <v>24</v>
      </c>
      <c r="C634" s="8">
        <v>7</v>
      </c>
      <c r="D634" s="8">
        <v>7</v>
      </c>
      <c r="E634" s="8">
        <v>0</v>
      </c>
      <c r="F634" s="8">
        <v>0</v>
      </c>
      <c r="G634" s="8">
        <v>6.4</v>
      </c>
      <c r="H634" s="8">
        <v>25.4</v>
      </c>
      <c r="I634" s="8">
        <v>80</v>
      </c>
      <c r="J634" s="9">
        <f t="shared" si="18"/>
        <v>0.56000000000000005</v>
      </c>
      <c r="L634" s="9">
        <v>80</v>
      </c>
      <c r="M634" s="10">
        <f t="shared" si="17"/>
        <v>0.56000000000000005</v>
      </c>
    </row>
    <row r="635" spans="1:13" s="8" customFormat="1" ht="12.75">
      <c r="B635" s="8" t="s">
        <v>26</v>
      </c>
      <c r="C635" s="8">
        <v>168</v>
      </c>
      <c r="D635" s="8">
        <v>168</v>
      </c>
      <c r="E635" s="8">
        <v>0</v>
      </c>
      <c r="F635" s="8">
        <v>0</v>
      </c>
      <c r="G635" s="8">
        <v>0</v>
      </c>
      <c r="H635" s="8">
        <v>0</v>
      </c>
      <c r="J635" s="9">
        <f t="shared" si="18"/>
        <v>0</v>
      </c>
      <c r="L635" s="9"/>
      <c r="M635" s="10">
        <f t="shared" si="17"/>
        <v>0</v>
      </c>
    </row>
    <row r="636" spans="1:13" s="6" customFormat="1">
      <c r="A636" s="6" t="s">
        <v>27</v>
      </c>
      <c r="B636" s="6" t="s">
        <v>33</v>
      </c>
      <c r="D636" s="6">
        <v>45</v>
      </c>
      <c r="E636" s="6">
        <v>3</v>
      </c>
      <c r="F636" s="6">
        <v>0.5</v>
      </c>
      <c r="G636" s="6">
        <v>15</v>
      </c>
      <c r="H636" s="6">
        <v>76.900000000000006</v>
      </c>
      <c r="I636" s="9">
        <v>41</v>
      </c>
      <c r="J636" s="6">
        <f>I636/600*D636</f>
        <v>3.0749999999999997</v>
      </c>
      <c r="L636" s="9">
        <v>60</v>
      </c>
      <c r="M636" s="10">
        <f>L636/1000*D636</f>
        <v>2.6999999999999997</v>
      </c>
    </row>
    <row r="637" spans="1:13" s="6" customFormat="1">
      <c r="A637" s="6" t="s">
        <v>27</v>
      </c>
      <c r="B637" s="6" t="s">
        <v>32</v>
      </c>
      <c r="D637" s="6">
        <v>60</v>
      </c>
      <c r="E637" s="6">
        <v>4.5999999999999996</v>
      </c>
      <c r="F637" s="6">
        <v>0.5</v>
      </c>
      <c r="G637" s="6">
        <v>29.5</v>
      </c>
      <c r="H637" s="6">
        <v>140.6</v>
      </c>
      <c r="I637" s="9">
        <v>41</v>
      </c>
      <c r="J637" s="6">
        <f>I637/600*D637</f>
        <v>4.0999999999999996</v>
      </c>
      <c r="L637" s="9">
        <v>58</v>
      </c>
      <c r="M637" s="10">
        <f>L637/1000*D637</f>
        <v>3.48</v>
      </c>
    </row>
    <row r="638" spans="1:13" s="6" customFormat="1">
      <c r="B638" s="20" t="s">
        <v>65</v>
      </c>
      <c r="C638" s="20"/>
      <c r="D638" s="20">
        <f>D605+D607+D618+D623+D632+D636+D637</f>
        <v>815</v>
      </c>
      <c r="E638" s="20">
        <f>E605+E607+E618+E623+E632+E636+E637</f>
        <v>32.6</v>
      </c>
      <c r="F638" s="20">
        <f>F605+F607+F618+F623+F632+F636+F637</f>
        <v>19.300000000000004</v>
      </c>
      <c r="G638" s="20">
        <f>G605+G607+G618+G623+G632+G636+G637</f>
        <v>107.89999999999999</v>
      </c>
      <c r="H638" s="20">
        <f>H605+H607+H618+H623+H632+H636+H637</f>
        <v>735.40000000000009</v>
      </c>
      <c r="I638" s="14"/>
      <c r="J638" s="20">
        <f>J605+J607+J618+J623+J632+J636+J637</f>
        <v>95.672788702147528</v>
      </c>
      <c r="K638" s="14"/>
      <c r="L638" s="14"/>
      <c r="M638" s="20">
        <f>M605+M607+M618+M623+M632+M636+M637</f>
        <v>96.024145658263308</v>
      </c>
    </row>
    <row r="639" spans="1:13" s="6" customFormat="1">
      <c r="B639" s="23" t="s">
        <v>66</v>
      </c>
      <c r="C639" s="23"/>
      <c r="D639" s="23">
        <f>D603+D638</f>
        <v>1375</v>
      </c>
      <c r="E639" s="23">
        <f>E603+E638</f>
        <v>52.2</v>
      </c>
      <c r="F639" s="23">
        <f>F603+F638</f>
        <v>35.900000000000006</v>
      </c>
      <c r="G639" s="23">
        <f>G603+G638</f>
        <v>179.39999999999998</v>
      </c>
      <c r="H639" s="23">
        <f>H603+H638</f>
        <v>1248.4000000000001</v>
      </c>
      <c r="I639" s="14"/>
      <c r="J639" s="23">
        <f>J603+J638</f>
        <v>171.07138425770307</v>
      </c>
      <c r="K639" s="14"/>
      <c r="L639" s="14"/>
      <c r="M639" s="23">
        <f>M603+M638</f>
        <v>172.49251232492998</v>
      </c>
    </row>
    <row r="640" spans="1:13" s="36" customFormat="1" ht="20.25">
      <c r="A640" s="35" t="s">
        <v>203</v>
      </c>
      <c r="B640" s="35"/>
      <c r="C640" s="35"/>
      <c r="D640" s="35">
        <f>(D21+D93+D156+D217+D291+D347+D409+D472+D535+D603)/10</f>
        <v>576.5</v>
      </c>
      <c r="E640" s="35">
        <f>(E21+E93+E156+E217+E291+E347+E409+E472+E535+E603)/10</f>
        <v>21.969999999999992</v>
      </c>
      <c r="F640" s="35">
        <f>(F21+F93+F156+F217+F291+F347+F409+F472+F535+F603)/10</f>
        <v>15.5</v>
      </c>
      <c r="G640" s="35">
        <f>(G21+G93+G156+G217+G291+G347+G409+G472+G535+G603)/10</f>
        <v>71.67</v>
      </c>
      <c r="H640" s="35">
        <f>(H21+H93+H156+H217+H291+H347+H409+H472+H535+H603)/10</f>
        <v>513.63</v>
      </c>
      <c r="I640" s="37"/>
      <c r="J640" s="35">
        <f>(J21+J93+J156+J217+J291+J347+J409+J472+J535+J603)/10</f>
        <v>68.219352309764304</v>
      </c>
      <c r="K640" s="37"/>
      <c r="L640" s="37"/>
      <c r="M640" s="35">
        <f>(M21+M93+M156+M217+M291+M347+M409+M472+M535+M603)/10</f>
        <v>64.422898692810463</v>
      </c>
    </row>
    <row r="641" spans="1:14" s="36" customFormat="1" ht="20.25">
      <c r="A641" s="38" t="s">
        <v>204</v>
      </c>
      <c r="B641" s="38"/>
      <c r="C641" s="38"/>
      <c r="D641" s="38">
        <f t="shared" ref="D641:H642" si="19">(D63+D137+D187+D259+D328+D378+D451+D517+D571+D638)/10</f>
        <v>792.5</v>
      </c>
      <c r="E641" s="38">
        <f t="shared" si="19"/>
        <v>32.729999999999997</v>
      </c>
      <c r="F641" s="38">
        <f t="shared" si="19"/>
        <v>21.34</v>
      </c>
      <c r="G641" s="38">
        <f t="shared" si="19"/>
        <v>105.59</v>
      </c>
      <c r="H641" s="38">
        <f t="shared" si="19"/>
        <v>744.78000000000009</v>
      </c>
      <c r="I641" s="37"/>
      <c r="J641" s="38">
        <f>(J63+J137+J187+J259+J328+J378+J451+J517+J571+J638)/10</f>
        <v>96.15316056302521</v>
      </c>
      <c r="K641" s="37"/>
      <c r="L641" s="37"/>
      <c r="M641" s="38">
        <f>(M63+M137+M187+M259+M328+M378+M451+M517+M571+M638)/10</f>
        <v>98.030684596872078</v>
      </c>
    </row>
    <row r="642" spans="1:14" s="36" customFormat="1" ht="20.25">
      <c r="A642" s="39" t="s">
        <v>205</v>
      </c>
      <c r="B642" s="39"/>
      <c r="C642" s="39"/>
      <c r="D642" s="39">
        <f t="shared" si="19"/>
        <v>1369</v>
      </c>
      <c r="E642" s="39">
        <f t="shared" si="19"/>
        <v>54.7</v>
      </c>
      <c r="F642" s="39">
        <f t="shared" si="19"/>
        <v>36.839999999999996</v>
      </c>
      <c r="G642" s="39">
        <f t="shared" si="19"/>
        <v>177.26</v>
      </c>
      <c r="H642" s="39">
        <f t="shared" si="19"/>
        <v>1258.4100000000001</v>
      </c>
      <c r="I642" s="37"/>
      <c r="J642" s="39">
        <f>(J64+J138+J188+J260+J329+J379+J452+J518+J572+J639)/10</f>
        <v>164.37251287278951</v>
      </c>
      <c r="K642" s="37"/>
      <c r="L642" s="37"/>
      <c r="M642" s="39">
        <f>(M64+M138+M188+M260+M329+M379+M452+M518+M572+M639)/10</f>
        <v>162.45358328968254</v>
      </c>
      <c r="N642" s="40"/>
    </row>
  </sheetData>
  <mergeCells count="2">
    <mergeCell ref="I1:J1"/>
    <mergeCell ref="L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10" workbookViewId="0">
      <selection activeCell="I14" sqref="I14"/>
    </sheetView>
  </sheetViews>
  <sheetFormatPr defaultRowHeight="15"/>
  <cols>
    <col min="1" max="1" width="8.7109375" customWidth="1"/>
    <col min="2" max="2" width="34.7109375" customWidth="1"/>
    <col min="3" max="3" width="6.7109375" customWidth="1"/>
    <col min="4" max="4" width="7.7109375" customWidth="1"/>
    <col min="5" max="5" width="6.85546875" customWidth="1"/>
    <col min="6" max="6" width="6.42578125" customWidth="1"/>
    <col min="7" max="8" width="7" customWidth="1"/>
  </cols>
  <sheetData>
    <row r="1" spans="1:10" ht="18.75">
      <c r="B1" s="73" t="s">
        <v>244</v>
      </c>
      <c r="C1" s="73"/>
      <c r="D1" s="73"/>
    </row>
    <row r="2" spans="1:10" ht="63">
      <c r="A2" s="45" t="s">
        <v>0</v>
      </c>
      <c r="B2" s="45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211</v>
      </c>
      <c r="I2" s="66"/>
      <c r="J2" s="66"/>
    </row>
    <row r="3" spans="1:10" ht="15.75">
      <c r="A3" s="45"/>
      <c r="B3" s="45"/>
      <c r="C3" s="45" t="s">
        <v>10</v>
      </c>
      <c r="D3" s="45" t="s">
        <v>10</v>
      </c>
      <c r="E3" s="45" t="s">
        <v>10</v>
      </c>
      <c r="F3" s="45" t="s">
        <v>10</v>
      </c>
      <c r="G3" s="45" t="s">
        <v>10</v>
      </c>
      <c r="H3" s="45" t="s">
        <v>11</v>
      </c>
      <c r="I3" s="66"/>
      <c r="J3" s="66"/>
    </row>
    <row r="4" spans="1:10" ht="15.75">
      <c r="A4" s="48"/>
      <c r="B4" s="53" t="s">
        <v>14</v>
      </c>
      <c r="C4" s="48"/>
      <c r="D4" s="48"/>
      <c r="E4" s="48"/>
      <c r="F4" s="48"/>
      <c r="G4" s="48"/>
      <c r="H4" s="48"/>
      <c r="I4" s="66"/>
      <c r="J4" s="66"/>
    </row>
    <row r="5" spans="1:10" ht="15.75">
      <c r="A5" s="48"/>
      <c r="B5" s="53" t="s">
        <v>15</v>
      </c>
      <c r="C5" s="48"/>
      <c r="D5" s="48"/>
      <c r="E5" s="48"/>
      <c r="F5" s="48"/>
      <c r="G5" s="48"/>
      <c r="H5" s="48"/>
      <c r="I5" s="66"/>
      <c r="J5" s="66"/>
    </row>
    <row r="6" spans="1:10" ht="15.75">
      <c r="A6" s="48" t="s">
        <v>16</v>
      </c>
      <c r="B6" s="48" t="s">
        <v>17</v>
      </c>
      <c r="C6" s="48"/>
      <c r="D6" s="48">
        <v>15</v>
      </c>
      <c r="E6" s="48">
        <v>3.5</v>
      </c>
      <c r="F6" s="48">
        <v>4.4000000000000004</v>
      </c>
      <c r="G6" s="48">
        <v>0</v>
      </c>
      <c r="H6" s="48">
        <v>53.7</v>
      </c>
      <c r="I6" s="66"/>
      <c r="J6" s="67"/>
    </row>
    <row r="7" spans="1:10">
      <c r="A7" s="49"/>
      <c r="B7" s="49" t="s">
        <v>18</v>
      </c>
      <c r="C7" s="68">
        <v>15.6</v>
      </c>
      <c r="D7" s="49">
        <v>15</v>
      </c>
      <c r="E7" s="49">
        <v>3.5</v>
      </c>
      <c r="F7" s="49">
        <v>4.4000000000000004</v>
      </c>
      <c r="G7" s="49">
        <v>0</v>
      </c>
      <c r="H7" s="49">
        <v>53.7</v>
      </c>
      <c r="I7" s="66"/>
      <c r="J7" s="66"/>
    </row>
    <row r="8" spans="1:10" ht="15.75">
      <c r="A8" s="48" t="s">
        <v>19</v>
      </c>
      <c r="B8" s="48" t="s">
        <v>219</v>
      </c>
      <c r="C8" s="48"/>
      <c r="D8" s="48">
        <v>200</v>
      </c>
      <c r="E8" s="48">
        <v>5</v>
      </c>
      <c r="F8" s="48">
        <v>5.8</v>
      </c>
      <c r="G8" s="48">
        <v>24.1</v>
      </c>
      <c r="H8" s="48">
        <v>168.9</v>
      </c>
      <c r="I8" s="66"/>
      <c r="J8" s="66"/>
    </row>
    <row r="9" spans="1:10">
      <c r="A9" s="50"/>
      <c r="B9" s="49" t="s">
        <v>56</v>
      </c>
      <c r="C9" s="49">
        <v>15</v>
      </c>
      <c r="D9" s="49">
        <v>15</v>
      </c>
      <c r="E9" s="49">
        <v>0.99</v>
      </c>
      <c r="F9" s="49">
        <v>0.13</v>
      </c>
      <c r="G9" s="49">
        <v>10.1</v>
      </c>
      <c r="H9" s="49">
        <v>45.5</v>
      </c>
      <c r="I9" s="66"/>
      <c r="J9" s="66"/>
    </row>
    <row r="10" spans="1:10">
      <c r="A10" s="50"/>
      <c r="B10" s="49" t="s">
        <v>22</v>
      </c>
      <c r="C10" s="49">
        <v>102</v>
      </c>
      <c r="D10" s="49">
        <v>102</v>
      </c>
      <c r="E10" s="49">
        <v>2.78</v>
      </c>
      <c r="F10" s="49">
        <v>2.2400000000000002</v>
      </c>
      <c r="G10" s="49">
        <v>4.46</v>
      </c>
      <c r="H10" s="49">
        <v>49.1</v>
      </c>
      <c r="I10" s="66"/>
      <c r="J10" s="66"/>
    </row>
    <row r="11" spans="1:10">
      <c r="A11" s="50"/>
      <c r="B11" s="49" t="s">
        <v>23</v>
      </c>
      <c r="C11" s="49">
        <v>5</v>
      </c>
      <c r="D11" s="49">
        <v>5</v>
      </c>
      <c r="E11" s="49">
        <v>0.04</v>
      </c>
      <c r="F11" s="49">
        <v>3.19</v>
      </c>
      <c r="G11" s="49">
        <v>0.06</v>
      </c>
      <c r="H11" s="49">
        <v>29.1</v>
      </c>
      <c r="I11" s="66"/>
      <c r="J11" s="66"/>
    </row>
    <row r="12" spans="1:10">
      <c r="A12" s="50"/>
      <c r="B12" s="49" t="s">
        <v>24</v>
      </c>
      <c r="C12" s="49">
        <v>3</v>
      </c>
      <c r="D12" s="49">
        <v>3</v>
      </c>
      <c r="E12" s="49">
        <v>0</v>
      </c>
      <c r="F12" s="49">
        <v>0</v>
      </c>
      <c r="G12" s="49">
        <v>2.72</v>
      </c>
      <c r="H12" s="49">
        <v>10.9</v>
      </c>
      <c r="I12" s="66"/>
      <c r="J12" s="66"/>
    </row>
    <row r="13" spans="1:10">
      <c r="A13" s="50"/>
      <c r="B13" s="49" t="s">
        <v>25</v>
      </c>
      <c r="C13" s="49">
        <v>1</v>
      </c>
      <c r="D13" s="49">
        <v>1</v>
      </c>
      <c r="E13" s="49">
        <v>0</v>
      </c>
      <c r="F13" s="49">
        <v>0</v>
      </c>
      <c r="G13" s="49">
        <v>0</v>
      </c>
      <c r="H13" s="49">
        <v>0</v>
      </c>
      <c r="I13" s="66"/>
      <c r="J13" s="66"/>
    </row>
    <row r="14" spans="1:10">
      <c r="A14" s="50"/>
      <c r="B14" s="49" t="s">
        <v>167</v>
      </c>
      <c r="C14" s="49">
        <v>11</v>
      </c>
      <c r="D14" s="49">
        <v>11</v>
      </c>
      <c r="E14" s="49">
        <v>1.19</v>
      </c>
      <c r="F14" s="49">
        <v>0.32</v>
      </c>
      <c r="G14" s="49">
        <v>6.6</v>
      </c>
      <c r="H14" s="49">
        <v>34.299999999999997</v>
      </c>
      <c r="I14" s="66"/>
      <c r="J14" s="66"/>
    </row>
    <row r="15" spans="1:10">
      <c r="A15" s="50"/>
      <c r="B15" s="49" t="s">
        <v>26</v>
      </c>
      <c r="C15" s="49">
        <v>70</v>
      </c>
      <c r="D15" s="49">
        <v>60</v>
      </c>
      <c r="E15" s="49">
        <v>0</v>
      </c>
      <c r="F15" s="49">
        <v>0</v>
      </c>
      <c r="G15" s="49">
        <v>0</v>
      </c>
      <c r="H15" s="49">
        <v>0</v>
      </c>
      <c r="I15" s="66"/>
      <c r="J15" s="66"/>
    </row>
    <row r="16" spans="1:10" ht="15.75">
      <c r="A16" s="48" t="s">
        <v>27</v>
      </c>
      <c r="B16" s="48" t="s">
        <v>28</v>
      </c>
      <c r="C16" s="48"/>
      <c r="D16" s="48">
        <v>140</v>
      </c>
      <c r="E16" s="48">
        <v>1.1000000000000001</v>
      </c>
      <c r="F16" s="48">
        <v>0.3</v>
      </c>
      <c r="G16" s="48">
        <v>10.5</v>
      </c>
      <c r="H16" s="48">
        <v>49</v>
      </c>
      <c r="I16" s="66"/>
      <c r="J16" s="66"/>
    </row>
    <row r="17" spans="1:10" ht="15.75">
      <c r="A17" s="48" t="s">
        <v>140</v>
      </c>
      <c r="B17" s="48" t="s">
        <v>141</v>
      </c>
      <c r="C17" s="48"/>
      <c r="D17" s="48">
        <v>200</v>
      </c>
      <c r="E17" s="48">
        <v>3.9</v>
      </c>
      <c r="F17" s="48">
        <v>2.9</v>
      </c>
      <c r="G17" s="48">
        <v>11.2</v>
      </c>
      <c r="H17" s="48">
        <v>86</v>
      </c>
      <c r="I17" s="66"/>
      <c r="J17" s="66"/>
    </row>
    <row r="18" spans="1:10">
      <c r="A18" s="50"/>
      <c r="B18" s="49" t="s">
        <v>142</v>
      </c>
      <c r="C18" s="49">
        <v>5</v>
      </c>
      <c r="D18" s="49">
        <v>5</v>
      </c>
      <c r="E18" s="49">
        <v>1.1000000000000001</v>
      </c>
      <c r="F18" s="49">
        <v>0.7</v>
      </c>
      <c r="G18" s="49">
        <v>0.5</v>
      </c>
      <c r="H18" s="49">
        <v>12.4</v>
      </c>
      <c r="I18" s="66"/>
      <c r="J18" s="66"/>
    </row>
    <row r="19" spans="1:10">
      <c r="A19" s="50"/>
      <c r="B19" s="49" t="s">
        <v>22</v>
      </c>
      <c r="C19" s="49">
        <v>100</v>
      </c>
      <c r="D19" s="49">
        <v>100</v>
      </c>
      <c r="E19" s="49">
        <v>2.7</v>
      </c>
      <c r="F19" s="49">
        <v>2.2000000000000002</v>
      </c>
      <c r="G19" s="49">
        <v>4.4000000000000004</v>
      </c>
      <c r="H19" s="49">
        <v>48.2</v>
      </c>
      <c r="I19" s="66"/>
      <c r="J19" s="66"/>
    </row>
    <row r="20" spans="1:10">
      <c r="A20" s="50"/>
      <c r="B20" s="49" t="s">
        <v>24</v>
      </c>
      <c r="C20" s="49">
        <v>7</v>
      </c>
      <c r="D20" s="49">
        <v>7</v>
      </c>
      <c r="E20" s="49">
        <v>0</v>
      </c>
      <c r="F20" s="49">
        <v>0</v>
      </c>
      <c r="G20" s="49">
        <v>6.4</v>
      </c>
      <c r="H20" s="49">
        <v>25.4</v>
      </c>
      <c r="I20" s="66"/>
      <c r="J20" s="66"/>
    </row>
    <row r="21" spans="1:10">
      <c r="A21" s="50"/>
      <c r="B21" s="49" t="s">
        <v>26</v>
      </c>
      <c r="C21" s="49">
        <v>120</v>
      </c>
      <c r="D21" s="49">
        <v>120</v>
      </c>
      <c r="E21" s="49">
        <v>0</v>
      </c>
      <c r="F21" s="49">
        <v>0</v>
      </c>
      <c r="G21" s="49">
        <v>0</v>
      </c>
      <c r="H21" s="49">
        <v>0</v>
      </c>
      <c r="I21" s="66"/>
      <c r="J21" s="66"/>
    </row>
    <row r="22" spans="1:10" ht="15.75">
      <c r="A22" s="48" t="s">
        <v>27</v>
      </c>
      <c r="B22" s="48" t="s">
        <v>32</v>
      </c>
      <c r="C22" s="48"/>
      <c r="D22" s="48">
        <v>45</v>
      </c>
      <c r="E22" s="48">
        <v>3.4</v>
      </c>
      <c r="F22" s="48">
        <v>0.4</v>
      </c>
      <c r="G22" s="48">
        <v>22.1</v>
      </c>
      <c r="H22" s="48">
        <v>105.5</v>
      </c>
      <c r="I22" s="66"/>
      <c r="J22" s="67"/>
    </row>
    <row r="23" spans="1:10" ht="15.75">
      <c r="A23" s="48" t="s">
        <v>27</v>
      </c>
      <c r="B23" s="48" t="s">
        <v>33</v>
      </c>
      <c r="C23" s="48"/>
      <c r="D23" s="48">
        <v>25</v>
      </c>
      <c r="E23" s="48">
        <v>1.7</v>
      </c>
      <c r="F23" s="48">
        <v>0.3</v>
      </c>
      <c r="G23" s="48">
        <v>8.4</v>
      </c>
      <c r="H23" s="48">
        <v>42.7</v>
      </c>
      <c r="I23" s="66"/>
      <c r="J23" s="67"/>
    </row>
    <row r="24" spans="1:10" ht="15.75">
      <c r="A24" s="53"/>
      <c r="B24" s="53" t="s">
        <v>34</v>
      </c>
      <c r="C24" s="53"/>
      <c r="D24" s="53">
        <f>D6+D8+D16+D17+D22+D23</f>
        <v>625</v>
      </c>
      <c r="E24" s="53">
        <f>E6+E8+E16+E17+E22+E23</f>
        <v>18.599999999999998</v>
      </c>
      <c r="F24" s="53">
        <f>F6+F8+F16+F17+F22+F23</f>
        <v>14.100000000000001</v>
      </c>
      <c r="G24" s="53">
        <f>G6+G8+G16+G17+G22+G23</f>
        <v>76.300000000000011</v>
      </c>
      <c r="H24" s="53">
        <f>H6+H8+H16+H17+H22+H23</f>
        <v>505.8</v>
      </c>
      <c r="I24" s="66"/>
      <c r="J24" s="66"/>
    </row>
    <row r="25" spans="1:10">
      <c r="A25" s="46"/>
      <c r="B25" s="46"/>
      <c r="C25" s="46"/>
      <c r="D25" s="46"/>
      <c r="E25" s="46"/>
      <c r="F25" s="46"/>
      <c r="G25" s="46"/>
      <c r="H25" s="46"/>
      <c r="I25" s="66"/>
      <c r="J25" s="66"/>
    </row>
    <row r="26" spans="1:10">
      <c r="E26" s="62"/>
      <c r="F26" s="62"/>
      <c r="G26" s="62"/>
      <c r="H26" s="62"/>
    </row>
    <row r="27" spans="1:10">
      <c r="E27" s="62"/>
      <c r="F27" s="80"/>
      <c r="G27" s="80"/>
      <c r="H27" s="62"/>
    </row>
    <row r="28" spans="1:10">
      <c r="E28" s="62"/>
      <c r="F28" s="62"/>
      <c r="G28" s="62"/>
      <c r="H28" s="62"/>
    </row>
    <row r="29" spans="1:10">
      <c r="E29" s="62"/>
      <c r="F29" s="62"/>
      <c r="G29" s="62"/>
      <c r="H29" s="62"/>
    </row>
  </sheetData>
  <mergeCells count="1">
    <mergeCell ref="F27:G27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opLeftCell="A10" workbookViewId="0">
      <selection activeCell="A22" sqref="A22:H25"/>
    </sheetView>
  </sheetViews>
  <sheetFormatPr defaultRowHeight="15"/>
  <cols>
    <col min="1" max="1" width="8.7109375" customWidth="1"/>
    <col min="2" max="2" width="38.140625" customWidth="1"/>
  </cols>
  <sheetData>
    <row r="1" spans="1:8">
      <c r="A1" s="46"/>
      <c r="B1" s="69" t="s">
        <v>213</v>
      </c>
      <c r="C1" s="46" t="s">
        <v>228</v>
      </c>
      <c r="D1" s="46" t="s">
        <v>222</v>
      </c>
      <c r="E1" s="46" t="s">
        <v>226</v>
      </c>
      <c r="F1" s="46" t="s">
        <v>225</v>
      </c>
      <c r="G1" s="46" t="s">
        <v>224</v>
      </c>
      <c r="H1" s="46" t="s">
        <v>223</v>
      </c>
    </row>
    <row r="2" spans="1:8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8" ht="15.75">
      <c r="A3" s="48" t="s">
        <v>68</v>
      </c>
      <c r="B3" s="48" t="s">
        <v>69</v>
      </c>
      <c r="C3" s="48"/>
      <c r="D3" s="48">
        <v>60</v>
      </c>
      <c r="E3" s="48">
        <v>0.9</v>
      </c>
      <c r="F3" s="48">
        <v>0.1</v>
      </c>
      <c r="G3" s="48">
        <v>5.2</v>
      </c>
      <c r="H3" s="48">
        <v>25.2</v>
      </c>
    </row>
    <row r="4" spans="1:8">
      <c r="A4" s="50"/>
      <c r="B4" s="49" t="s">
        <v>70</v>
      </c>
      <c r="C4" s="49">
        <v>81.8</v>
      </c>
      <c r="D4" s="49">
        <v>65.400000000000006</v>
      </c>
      <c r="E4" s="49">
        <v>0.9</v>
      </c>
      <c r="F4" s="49">
        <v>0.1</v>
      </c>
      <c r="G4" s="49">
        <v>5.2</v>
      </c>
      <c r="H4" s="49">
        <v>25.2</v>
      </c>
    </row>
    <row r="5" spans="1:8">
      <c r="A5" s="50"/>
      <c r="B5" s="49" t="s">
        <v>71</v>
      </c>
      <c r="C5" s="49">
        <v>0.1</v>
      </c>
      <c r="D5" s="49">
        <v>0.1</v>
      </c>
      <c r="E5" s="49">
        <v>0</v>
      </c>
      <c r="F5" s="49">
        <v>0</v>
      </c>
      <c r="G5" s="49">
        <v>0</v>
      </c>
      <c r="H5" s="49">
        <v>0</v>
      </c>
    </row>
    <row r="6" spans="1:8">
      <c r="A6" s="50"/>
      <c r="B6" s="49" t="s">
        <v>26</v>
      </c>
      <c r="C6" s="49">
        <v>200</v>
      </c>
      <c r="D6" s="49">
        <v>200</v>
      </c>
      <c r="E6" s="49">
        <v>0</v>
      </c>
      <c r="F6" s="49">
        <v>0</v>
      </c>
      <c r="G6" s="49">
        <v>0</v>
      </c>
      <c r="H6" s="49">
        <v>0</v>
      </c>
    </row>
    <row r="7" spans="1:8" ht="15.75">
      <c r="A7" s="48" t="s">
        <v>72</v>
      </c>
      <c r="B7" s="48" t="s">
        <v>73</v>
      </c>
      <c r="C7" s="48"/>
      <c r="D7" s="48">
        <v>150</v>
      </c>
      <c r="E7" s="48">
        <v>3.1</v>
      </c>
      <c r="F7" s="48">
        <v>5.3</v>
      </c>
      <c r="G7" s="48">
        <v>19.8</v>
      </c>
      <c r="H7" s="48">
        <v>139.4</v>
      </c>
    </row>
    <row r="8" spans="1:8">
      <c r="A8" s="50"/>
      <c r="B8" s="49" t="s">
        <v>41</v>
      </c>
      <c r="C8" s="49">
        <v>171.4</v>
      </c>
      <c r="D8" s="49">
        <v>126</v>
      </c>
      <c r="E8" s="49">
        <v>2.4</v>
      </c>
      <c r="F8" s="49">
        <v>0.4</v>
      </c>
      <c r="G8" s="49">
        <v>18.7</v>
      </c>
      <c r="H8" s="49">
        <v>88.2</v>
      </c>
    </row>
    <row r="9" spans="1:8">
      <c r="A9" s="50"/>
      <c r="B9" s="49" t="s">
        <v>22</v>
      </c>
      <c r="C9" s="49">
        <v>24</v>
      </c>
      <c r="D9" s="49">
        <v>24</v>
      </c>
      <c r="E9" s="49">
        <v>0.7</v>
      </c>
      <c r="F9" s="49">
        <v>0.5</v>
      </c>
      <c r="G9" s="49">
        <v>1</v>
      </c>
      <c r="H9" s="49">
        <v>11.6</v>
      </c>
    </row>
    <row r="10" spans="1:8">
      <c r="A10" s="50"/>
      <c r="B10" s="49" t="s">
        <v>23</v>
      </c>
      <c r="C10" s="49">
        <v>6.8</v>
      </c>
      <c r="D10" s="49">
        <v>6.8</v>
      </c>
      <c r="E10" s="49">
        <v>0.1</v>
      </c>
      <c r="F10" s="49">
        <v>4.3</v>
      </c>
      <c r="G10" s="49">
        <v>0.1</v>
      </c>
      <c r="H10" s="49">
        <v>39.6</v>
      </c>
    </row>
    <row r="11" spans="1:8">
      <c r="A11" s="50"/>
      <c r="B11" s="49" t="s">
        <v>25</v>
      </c>
      <c r="C11" s="49">
        <v>0.5</v>
      </c>
      <c r="D11" s="49">
        <v>0.5</v>
      </c>
      <c r="E11" s="49">
        <v>0</v>
      </c>
      <c r="F11" s="49">
        <v>0</v>
      </c>
      <c r="G11" s="49">
        <v>0</v>
      </c>
      <c r="H11" s="49">
        <v>0</v>
      </c>
    </row>
    <row r="12" spans="1:8" ht="15.75">
      <c r="A12" s="48" t="s">
        <v>201</v>
      </c>
      <c r="B12" s="48" t="s">
        <v>221</v>
      </c>
      <c r="C12" s="48"/>
      <c r="D12" s="48">
        <v>100</v>
      </c>
      <c r="E12" s="48">
        <v>13.85</v>
      </c>
      <c r="F12" s="48">
        <v>7.41</v>
      </c>
      <c r="G12" s="48">
        <v>6.29</v>
      </c>
      <c r="H12" s="48">
        <v>147.19999999999999</v>
      </c>
    </row>
    <row r="13" spans="1:8">
      <c r="A13" s="50"/>
      <c r="B13" s="49" t="s">
        <v>26</v>
      </c>
      <c r="C13" s="49">
        <v>25</v>
      </c>
      <c r="D13" s="49">
        <v>25</v>
      </c>
      <c r="E13" s="49">
        <v>0</v>
      </c>
      <c r="F13" s="49">
        <v>0</v>
      </c>
      <c r="G13" s="49">
        <v>0</v>
      </c>
      <c r="H13" s="49">
        <v>0</v>
      </c>
    </row>
    <row r="14" spans="1:8">
      <c r="A14" s="50"/>
      <c r="B14" s="49" t="s">
        <v>47</v>
      </c>
      <c r="C14" s="49">
        <v>7.6</v>
      </c>
      <c r="D14" s="49">
        <v>7.6</v>
      </c>
      <c r="E14" s="49">
        <v>0</v>
      </c>
      <c r="F14" s="49">
        <v>6.6</v>
      </c>
      <c r="G14" s="49">
        <v>0</v>
      </c>
      <c r="H14" s="49">
        <v>59.9</v>
      </c>
    </row>
    <row r="15" spans="1:8">
      <c r="A15" s="50"/>
      <c r="B15" s="49" t="s">
        <v>38</v>
      </c>
      <c r="C15" s="49">
        <v>9</v>
      </c>
      <c r="D15" s="49">
        <v>9</v>
      </c>
      <c r="E15" s="49">
        <v>0.3</v>
      </c>
      <c r="F15" s="49">
        <v>0</v>
      </c>
      <c r="G15" s="49">
        <v>0.97</v>
      </c>
      <c r="H15" s="49">
        <v>5.0999999999999996</v>
      </c>
    </row>
    <row r="16" spans="1:8">
      <c r="A16" s="50"/>
      <c r="B16" s="49" t="s">
        <v>227</v>
      </c>
      <c r="C16" s="49">
        <v>17.5</v>
      </c>
      <c r="D16" s="49">
        <v>14</v>
      </c>
      <c r="E16" s="49">
        <v>0.18</v>
      </c>
      <c r="F16" s="49">
        <v>0.02</v>
      </c>
      <c r="G16" s="49">
        <v>1.04</v>
      </c>
      <c r="H16" s="49">
        <v>5.0999999999999996</v>
      </c>
    </row>
    <row r="17" spans="1:13">
      <c r="A17" s="50"/>
      <c r="B17" s="49" t="s">
        <v>44</v>
      </c>
      <c r="C17" s="49">
        <v>31.2</v>
      </c>
      <c r="D17" s="49">
        <v>25</v>
      </c>
      <c r="E17" s="49">
        <v>0.31</v>
      </c>
      <c r="F17" s="49">
        <v>0.02</v>
      </c>
      <c r="G17" s="49">
        <v>1.57</v>
      </c>
      <c r="H17" s="49">
        <v>7.7</v>
      </c>
    </row>
    <row r="18" spans="1:13">
      <c r="A18" s="50"/>
      <c r="B18" s="49" t="s">
        <v>242</v>
      </c>
      <c r="C18" s="65">
        <v>97.3</v>
      </c>
      <c r="D18" s="49">
        <v>87</v>
      </c>
      <c r="E18" s="49">
        <v>13</v>
      </c>
      <c r="F18" s="49">
        <v>0.69</v>
      </c>
      <c r="G18" s="49">
        <v>0</v>
      </c>
      <c r="H18" s="49">
        <v>58.2</v>
      </c>
    </row>
    <row r="19" spans="1:13">
      <c r="A19" s="50"/>
      <c r="B19" s="49" t="s">
        <v>229</v>
      </c>
      <c r="C19" s="49">
        <v>2.6</v>
      </c>
      <c r="D19" s="49">
        <v>2.6</v>
      </c>
      <c r="E19" s="49">
        <v>0</v>
      </c>
      <c r="F19" s="49">
        <v>0</v>
      </c>
      <c r="G19" s="49">
        <v>2.34</v>
      </c>
      <c r="H19" s="49">
        <v>9.3000000000000007</v>
      </c>
    </row>
    <row r="20" spans="1:13">
      <c r="A20" s="50"/>
      <c r="B20" s="49" t="s">
        <v>25</v>
      </c>
      <c r="C20" s="49">
        <v>0.3</v>
      </c>
      <c r="D20" s="49">
        <v>0.3</v>
      </c>
      <c r="E20" s="49">
        <v>0</v>
      </c>
      <c r="F20" s="49">
        <v>0</v>
      </c>
      <c r="G20" s="49">
        <v>0</v>
      </c>
      <c r="H20" s="49">
        <v>0</v>
      </c>
    </row>
    <row r="21" spans="1:13">
      <c r="A21" s="50"/>
      <c r="B21" s="49"/>
      <c r="C21" s="49"/>
      <c r="D21" s="49"/>
      <c r="E21" s="49"/>
      <c r="F21" s="49"/>
      <c r="G21" s="49"/>
      <c r="H21" s="49"/>
      <c r="M21" t="s">
        <v>220</v>
      </c>
    </row>
    <row r="22" spans="1:13" ht="15.75">
      <c r="A22" s="48" t="s">
        <v>136</v>
      </c>
      <c r="B22" s="53" t="s">
        <v>137</v>
      </c>
      <c r="C22" s="53"/>
      <c r="D22" s="53">
        <v>200</v>
      </c>
      <c r="E22" s="53">
        <v>0</v>
      </c>
      <c r="F22" s="53">
        <v>0.47</v>
      </c>
      <c r="G22" s="53">
        <v>19.78</v>
      </c>
      <c r="H22" s="53">
        <v>81</v>
      </c>
      <c r="I22" s="67"/>
      <c r="J22" s="82"/>
    </row>
    <row r="23" spans="1:13">
      <c r="A23" s="50"/>
      <c r="B23" s="49" t="s">
        <v>245</v>
      </c>
      <c r="C23" s="49">
        <v>26.8</v>
      </c>
      <c r="D23" s="49">
        <v>5</v>
      </c>
      <c r="E23" s="49">
        <v>0</v>
      </c>
      <c r="F23" s="49">
        <v>0.47</v>
      </c>
      <c r="G23" s="49">
        <v>13.42</v>
      </c>
      <c r="H23" s="49">
        <v>55.6</v>
      </c>
      <c r="I23" s="83"/>
      <c r="J23" s="84"/>
    </row>
    <row r="24" spans="1:13">
      <c r="A24" s="50"/>
      <c r="B24" s="49" t="s">
        <v>24</v>
      </c>
      <c r="C24" s="49">
        <v>7</v>
      </c>
      <c r="D24" s="49">
        <v>7</v>
      </c>
      <c r="E24" s="49">
        <v>0</v>
      </c>
      <c r="F24" s="49">
        <v>0</v>
      </c>
      <c r="G24" s="49">
        <v>6.36</v>
      </c>
      <c r="H24" s="49">
        <v>25.4</v>
      </c>
      <c r="I24" s="83"/>
      <c r="J24" s="84"/>
    </row>
    <row r="25" spans="1:13">
      <c r="A25" s="50"/>
      <c r="B25" s="49" t="s">
        <v>26</v>
      </c>
      <c r="C25" s="49"/>
      <c r="D25" s="49">
        <v>120</v>
      </c>
      <c r="E25" s="49">
        <v>0</v>
      </c>
      <c r="F25" s="49">
        <v>0</v>
      </c>
      <c r="G25" s="49">
        <v>0</v>
      </c>
      <c r="H25" s="49">
        <v>0</v>
      </c>
      <c r="I25" s="83"/>
      <c r="J25" s="84"/>
    </row>
    <row r="26" spans="1:13" ht="15.75">
      <c r="A26" s="48" t="s">
        <v>27</v>
      </c>
      <c r="B26" s="48" t="s">
        <v>32</v>
      </c>
      <c r="C26" s="48"/>
      <c r="D26" s="48">
        <v>25</v>
      </c>
      <c r="E26" s="48">
        <v>1.9</v>
      </c>
      <c r="F26" s="48">
        <v>0.2</v>
      </c>
      <c r="G26" s="48">
        <v>12.3</v>
      </c>
      <c r="H26" s="48">
        <v>58.6</v>
      </c>
    </row>
    <row r="27" spans="1:13" ht="15.75">
      <c r="A27" s="48" t="s">
        <v>27</v>
      </c>
      <c r="B27" s="48" t="s">
        <v>33</v>
      </c>
      <c r="C27" s="48"/>
      <c r="D27" s="48">
        <v>15</v>
      </c>
      <c r="E27" s="48">
        <v>1</v>
      </c>
      <c r="F27" s="48">
        <v>0.2</v>
      </c>
      <c r="G27" s="48">
        <v>5</v>
      </c>
      <c r="H27" s="48">
        <v>25.6</v>
      </c>
    </row>
    <row r="28" spans="1:13" ht="15.75">
      <c r="A28" s="48"/>
      <c r="B28" s="53" t="s">
        <v>34</v>
      </c>
      <c r="C28" s="53"/>
      <c r="D28" s="53">
        <f>D3+D7+D12+D22+D26+D27</f>
        <v>550</v>
      </c>
      <c r="E28" s="53">
        <f>E3+E7+E12+E22+E26+E27</f>
        <v>20.75</v>
      </c>
      <c r="F28" s="53">
        <f>F3+F7+F12+F22+F26+F27</f>
        <v>13.679999999999998</v>
      </c>
      <c r="G28" s="53">
        <f>G3+G7+G12+G22+G26+G27</f>
        <v>68.37</v>
      </c>
      <c r="H28" s="53">
        <f>H3+H7+H12+H22+H26+H27</f>
        <v>477</v>
      </c>
      <c r="I28" s="70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C24" sqref="C24"/>
    </sheetView>
  </sheetViews>
  <sheetFormatPr defaultRowHeight="15"/>
  <cols>
    <col min="1" max="1" width="11.140625" customWidth="1"/>
    <col min="2" max="2" width="32.140625" customWidth="1"/>
  </cols>
  <sheetData>
    <row r="1" spans="1:10" ht="15.75">
      <c r="A1" s="48"/>
      <c r="B1" s="53" t="s">
        <v>96</v>
      </c>
      <c r="C1" s="48"/>
      <c r="D1" s="48"/>
      <c r="E1" s="48"/>
      <c r="F1" s="48"/>
      <c r="G1" s="48"/>
      <c r="H1" s="48"/>
    </row>
    <row r="2" spans="1:10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10" ht="15.75">
      <c r="A3" s="48" t="s">
        <v>97</v>
      </c>
      <c r="B3" s="48" t="s">
        <v>209</v>
      </c>
      <c r="C3" s="48"/>
      <c r="D3" s="48">
        <v>20</v>
      </c>
      <c r="E3" s="48">
        <v>0.6</v>
      </c>
      <c r="F3" s="48">
        <v>0</v>
      </c>
      <c r="G3" s="48">
        <v>1.2</v>
      </c>
      <c r="H3" s="48">
        <v>7.4</v>
      </c>
      <c r="I3" s="67"/>
      <c r="J3" s="66"/>
    </row>
    <row r="4" spans="1:10">
      <c r="A4" s="49"/>
      <c r="B4" s="49" t="s">
        <v>99</v>
      </c>
      <c r="C4" s="49">
        <v>30.5</v>
      </c>
      <c r="D4" s="49">
        <v>20</v>
      </c>
      <c r="E4" s="49">
        <v>0.6</v>
      </c>
      <c r="F4" s="49">
        <v>0</v>
      </c>
      <c r="G4" s="49">
        <v>1.2</v>
      </c>
      <c r="H4" s="49">
        <v>7.4</v>
      </c>
      <c r="I4" s="66"/>
      <c r="J4" s="66"/>
    </row>
    <row r="5" spans="1:10" ht="15.75">
      <c r="A5" s="48" t="s">
        <v>100</v>
      </c>
      <c r="B5" s="48" t="s">
        <v>101</v>
      </c>
      <c r="C5" s="48"/>
      <c r="D5" s="48">
        <v>150</v>
      </c>
      <c r="E5" s="48">
        <v>12.7</v>
      </c>
      <c r="F5" s="48">
        <v>18</v>
      </c>
      <c r="G5" s="48">
        <v>3.2</v>
      </c>
      <c r="H5" s="48">
        <v>225.5</v>
      </c>
      <c r="I5" s="67"/>
      <c r="J5" s="66"/>
    </row>
    <row r="6" spans="1:10">
      <c r="A6" s="50"/>
      <c r="B6" s="49" t="s">
        <v>89</v>
      </c>
      <c r="C6" s="49">
        <v>101.6</v>
      </c>
      <c r="D6" s="49">
        <v>92.3</v>
      </c>
      <c r="E6" s="49">
        <v>11</v>
      </c>
      <c r="F6" s="49">
        <v>9.4</v>
      </c>
      <c r="G6" s="49">
        <v>0.6</v>
      </c>
      <c r="H6" s="49">
        <v>130.5</v>
      </c>
      <c r="I6" s="66"/>
      <c r="J6" s="66"/>
    </row>
    <row r="7" spans="1:10">
      <c r="A7" s="50"/>
      <c r="B7" s="49" t="s">
        <v>22</v>
      </c>
      <c r="C7" s="49">
        <v>57.7</v>
      </c>
      <c r="D7" s="49">
        <v>57.7</v>
      </c>
      <c r="E7" s="49">
        <v>1.6</v>
      </c>
      <c r="F7" s="49">
        <v>1.3</v>
      </c>
      <c r="G7" s="49">
        <v>2.6</v>
      </c>
      <c r="H7" s="49">
        <v>27.8</v>
      </c>
      <c r="I7" s="66"/>
      <c r="J7" s="66"/>
    </row>
    <row r="8" spans="1:10">
      <c r="A8" s="50"/>
      <c r="B8" s="49" t="s">
        <v>23</v>
      </c>
      <c r="C8" s="49">
        <v>11.6</v>
      </c>
      <c r="D8" s="49">
        <v>11.55</v>
      </c>
      <c r="E8" s="49">
        <v>0.1</v>
      </c>
      <c r="F8" s="49">
        <v>7.4</v>
      </c>
      <c r="G8" s="49">
        <v>0.2</v>
      </c>
      <c r="H8" s="49">
        <v>67.099999999999994</v>
      </c>
      <c r="I8" s="66"/>
      <c r="J8" s="66"/>
    </row>
    <row r="9" spans="1:10">
      <c r="A9" s="50"/>
      <c r="B9" s="49" t="s">
        <v>25</v>
      </c>
      <c r="C9" s="56">
        <v>0.45</v>
      </c>
      <c r="D9" s="56">
        <v>0.45</v>
      </c>
      <c r="E9" s="49">
        <v>0</v>
      </c>
      <c r="F9" s="49">
        <v>0</v>
      </c>
      <c r="G9" s="49">
        <v>0</v>
      </c>
      <c r="H9" s="49">
        <v>0</v>
      </c>
      <c r="I9" s="66"/>
      <c r="J9" s="66"/>
    </row>
    <row r="10" spans="1:10" ht="15.75">
      <c r="A10" s="48" t="s">
        <v>27</v>
      </c>
      <c r="B10" s="48" t="s">
        <v>102</v>
      </c>
      <c r="C10" s="48"/>
      <c r="D10" s="48">
        <v>120</v>
      </c>
      <c r="E10" s="48">
        <v>0.5</v>
      </c>
      <c r="F10" s="48">
        <v>0.5</v>
      </c>
      <c r="G10" s="48">
        <v>11.8</v>
      </c>
      <c r="H10" s="48">
        <v>53.3</v>
      </c>
      <c r="I10" s="67"/>
      <c r="J10" s="66"/>
    </row>
    <row r="11" spans="1:10" ht="15.75">
      <c r="A11" s="48" t="s">
        <v>103</v>
      </c>
      <c r="B11" s="48" t="s">
        <v>104</v>
      </c>
      <c r="C11" s="48"/>
      <c r="D11" s="48">
        <v>200</v>
      </c>
      <c r="E11" s="48">
        <v>1.6</v>
      </c>
      <c r="F11" s="48">
        <v>1.1000000000000001</v>
      </c>
      <c r="G11" s="48">
        <v>8.6</v>
      </c>
      <c r="H11" s="48">
        <v>50.9</v>
      </c>
      <c r="I11" s="67"/>
      <c r="J11" s="66"/>
    </row>
    <row r="12" spans="1:10">
      <c r="A12" s="50"/>
      <c r="B12" s="49" t="s">
        <v>22</v>
      </c>
      <c r="C12" s="49">
        <v>50</v>
      </c>
      <c r="D12" s="49">
        <v>50</v>
      </c>
      <c r="E12" s="49">
        <v>1.4</v>
      </c>
      <c r="F12" s="49">
        <v>1.1000000000000001</v>
      </c>
      <c r="G12" s="49">
        <v>2.2000000000000002</v>
      </c>
      <c r="H12" s="49">
        <v>24.1</v>
      </c>
      <c r="I12" s="66"/>
      <c r="J12" s="66"/>
    </row>
    <row r="13" spans="1:10">
      <c r="A13" s="50"/>
      <c r="B13" s="49" t="s">
        <v>31</v>
      </c>
      <c r="C13" s="49">
        <v>1</v>
      </c>
      <c r="D13" s="49">
        <v>1</v>
      </c>
      <c r="E13" s="49">
        <v>0.2</v>
      </c>
      <c r="F13" s="49">
        <v>0</v>
      </c>
      <c r="G13" s="49">
        <v>0.1</v>
      </c>
      <c r="H13" s="49">
        <v>1.4</v>
      </c>
      <c r="I13" s="66"/>
      <c r="J13" s="66"/>
    </row>
    <row r="14" spans="1:10">
      <c r="A14" s="50"/>
      <c r="B14" s="49" t="s">
        <v>24</v>
      </c>
      <c r="C14" s="49">
        <v>7</v>
      </c>
      <c r="D14" s="49">
        <v>7</v>
      </c>
      <c r="E14" s="49">
        <v>0</v>
      </c>
      <c r="F14" s="49">
        <v>0</v>
      </c>
      <c r="G14" s="49">
        <v>6.4</v>
      </c>
      <c r="H14" s="49">
        <v>25.4</v>
      </c>
      <c r="I14" s="66"/>
      <c r="J14" s="66"/>
    </row>
    <row r="15" spans="1:10">
      <c r="A15" s="50"/>
      <c r="B15" s="49" t="s">
        <v>26</v>
      </c>
      <c r="C15" s="49">
        <v>150</v>
      </c>
      <c r="D15" s="49">
        <v>150</v>
      </c>
      <c r="E15" s="49">
        <v>0</v>
      </c>
      <c r="F15" s="49">
        <v>0</v>
      </c>
      <c r="G15" s="49">
        <v>0</v>
      </c>
      <c r="H15" s="49">
        <v>0</v>
      </c>
      <c r="I15" s="66"/>
      <c r="J15" s="66"/>
    </row>
    <row r="16" spans="1:10" ht="15.75">
      <c r="A16" s="48" t="s">
        <v>27</v>
      </c>
      <c r="B16" s="48" t="s">
        <v>33</v>
      </c>
      <c r="C16" s="48"/>
      <c r="D16" s="48">
        <v>25</v>
      </c>
      <c r="E16" s="48">
        <v>1.7</v>
      </c>
      <c r="F16" s="48">
        <v>0.3</v>
      </c>
      <c r="G16" s="48">
        <v>8.4</v>
      </c>
      <c r="H16" s="48">
        <v>42.7</v>
      </c>
      <c r="I16" s="67"/>
      <c r="J16" s="66"/>
    </row>
    <row r="17" spans="1:10" ht="15.75">
      <c r="A17" s="48" t="s">
        <v>27</v>
      </c>
      <c r="B17" s="48" t="s">
        <v>32</v>
      </c>
      <c r="C17" s="48"/>
      <c r="D17" s="48">
        <v>45</v>
      </c>
      <c r="E17" s="48">
        <v>3.4</v>
      </c>
      <c r="F17" s="48">
        <v>0.4</v>
      </c>
      <c r="G17" s="48">
        <v>22.1</v>
      </c>
      <c r="H17" s="48">
        <v>105.5</v>
      </c>
      <c r="I17" s="67"/>
      <c r="J17" s="66"/>
    </row>
    <row r="18" spans="1:10" ht="15.75">
      <c r="A18" s="48"/>
      <c r="B18" s="53" t="s">
        <v>34</v>
      </c>
      <c r="C18" s="53"/>
      <c r="D18" s="53">
        <f>D3+D5+D10+D11+D16+D17</f>
        <v>560</v>
      </c>
      <c r="E18" s="53">
        <f>E3+E5+E10+E11+E16+E17</f>
        <v>20.499999999999996</v>
      </c>
      <c r="F18" s="53">
        <f>F3+F5+F10+F11+F16+F17</f>
        <v>20.3</v>
      </c>
      <c r="G18" s="53">
        <f>G3+G5+G10+G11+G16+G17</f>
        <v>55.300000000000004</v>
      </c>
      <c r="H18" s="53">
        <f>H3+H5+H10+H11+H16+H17</f>
        <v>485.29999999999995</v>
      </c>
      <c r="I18" s="62"/>
      <c r="J18" s="66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I15" sqref="I15:J15"/>
    </sheetView>
  </sheetViews>
  <sheetFormatPr defaultRowHeight="15"/>
  <cols>
    <col min="1" max="1" width="9" customWidth="1"/>
    <col min="2" max="2" width="34.7109375" customWidth="1"/>
  </cols>
  <sheetData>
    <row r="1" spans="1:8" ht="15.75">
      <c r="A1" s="48"/>
      <c r="B1" s="53" t="s">
        <v>119</v>
      </c>
      <c r="C1" s="48"/>
      <c r="D1" s="48"/>
      <c r="E1" s="48"/>
      <c r="F1" s="48"/>
      <c r="G1" s="48"/>
      <c r="H1" s="48"/>
    </row>
    <row r="2" spans="1:8" ht="15.75">
      <c r="A2" s="48" t="s">
        <v>214</v>
      </c>
      <c r="B2" s="53" t="s">
        <v>15</v>
      </c>
      <c r="C2" s="48"/>
      <c r="D2" s="48"/>
      <c r="E2" s="48"/>
      <c r="F2" s="48"/>
      <c r="G2" s="48"/>
      <c r="H2" s="48"/>
    </row>
    <row r="3" spans="1:8" ht="15.75">
      <c r="A3" s="48" t="s">
        <v>120</v>
      </c>
      <c r="B3" s="48" t="s">
        <v>121</v>
      </c>
      <c r="C3" s="48"/>
      <c r="D3" s="48">
        <v>100</v>
      </c>
      <c r="E3" s="48">
        <v>3.6</v>
      </c>
      <c r="F3" s="48">
        <v>4.7</v>
      </c>
      <c r="G3" s="48">
        <v>17</v>
      </c>
      <c r="H3" s="48">
        <v>124.5</v>
      </c>
    </row>
    <row r="4" spans="1:8">
      <c r="A4" s="50"/>
      <c r="B4" s="49" t="s">
        <v>122</v>
      </c>
      <c r="C4" s="56">
        <v>29.6</v>
      </c>
      <c r="D4" s="56">
        <v>29.6</v>
      </c>
      <c r="E4" s="56">
        <v>2.8000000000000003</v>
      </c>
      <c r="F4" s="56">
        <v>0.33333333333333331</v>
      </c>
      <c r="G4" s="56">
        <v>17.600000000000001</v>
      </c>
      <c r="H4" s="56">
        <v>84.666666666666671</v>
      </c>
    </row>
    <row r="5" spans="1:8">
      <c r="A5" s="50"/>
      <c r="B5" s="49" t="s">
        <v>22</v>
      </c>
      <c r="C5" s="56">
        <v>73.333333333333329</v>
      </c>
      <c r="D5" s="56">
        <v>73.333333333333329</v>
      </c>
      <c r="E5" s="56">
        <v>2</v>
      </c>
      <c r="F5" s="56">
        <v>1.6</v>
      </c>
      <c r="G5" s="56">
        <v>3.2</v>
      </c>
      <c r="H5" s="56">
        <v>35.333333333333329</v>
      </c>
    </row>
    <row r="6" spans="1:8">
      <c r="A6" s="50"/>
      <c r="B6" s="49" t="s">
        <v>23</v>
      </c>
      <c r="C6" s="56">
        <v>6.6666666666666661</v>
      </c>
      <c r="D6" s="56">
        <v>6.6666666666666661</v>
      </c>
      <c r="E6" s="56">
        <v>6.6666666666666666E-2</v>
      </c>
      <c r="F6" s="56">
        <v>4.2666666666666666</v>
      </c>
      <c r="G6" s="56">
        <v>6.6666666666666666E-2</v>
      </c>
      <c r="H6" s="56">
        <v>38.800000000000004</v>
      </c>
    </row>
    <row r="7" spans="1:8">
      <c r="A7" s="50"/>
      <c r="B7" s="49" t="s">
        <v>24</v>
      </c>
      <c r="C7" s="56">
        <v>2</v>
      </c>
      <c r="D7" s="56">
        <v>2</v>
      </c>
      <c r="E7" s="56">
        <v>0</v>
      </c>
      <c r="F7" s="56">
        <v>0</v>
      </c>
      <c r="G7" s="56">
        <v>1.8000000000000003</v>
      </c>
      <c r="H7" s="56">
        <v>7.2666666666666666</v>
      </c>
    </row>
    <row r="8" spans="1:8">
      <c r="A8" s="50"/>
      <c r="B8" s="49" t="s">
        <v>25</v>
      </c>
      <c r="C8" s="56">
        <v>0.66666666666666663</v>
      </c>
      <c r="D8" s="56">
        <v>0.66666666666666663</v>
      </c>
      <c r="E8" s="56">
        <v>0</v>
      </c>
      <c r="F8" s="56">
        <v>0</v>
      </c>
      <c r="G8" s="56">
        <v>0</v>
      </c>
      <c r="H8" s="56">
        <v>0</v>
      </c>
    </row>
    <row r="9" spans="1:8">
      <c r="A9" s="50"/>
      <c r="B9" s="49" t="s">
        <v>26</v>
      </c>
      <c r="C9" s="57">
        <v>36</v>
      </c>
      <c r="D9" s="57">
        <v>36</v>
      </c>
      <c r="E9" s="56">
        <v>0</v>
      </c>
      <c r="F9" s="56">
        <v>0</v>
      </c>
      <c r="G9" s="56">
        <v>0</v>
      </c>
      <c r="H9" s="56">
        <v>0</v>
      </c>
    </row>
    <row r="10" spans="1:8" ht="15.75">
      <c r="A10" s="48" t="s">
        <v>123</v>
      </c>
      <c r="B10" s="48" t="s">
        <v>124</v>
      </c>
      <c r="C10" s="48"/>
      <c r="D10" s="48">
        <v>75</v>
      </c>
      <c r="E10" s="48">
        <v>14.8</v>
      </c>
      <c r="F10" s="48">
        <v>5.3</v>
      </c>
      <c r="G10" s="48">
        <v>10.8</v>
      </c>
      <c r="H10" s="48">
        <v>150.6</v>
      </c>
    </row>
    <row r="11" spans="1:8">
      <c r="A11" s="50"/>
      <c r="B11" s="49" t="s">
        <v>125</v>
      </c>
      <c r="C11" s="56">
        <v>69.75</v>
      </c>
      <c r="D11" s="56">
        <v>69.75</v>
      </c>
      <c r="E11" s="56">
        <v>13.75</v>
      </c>
      <c r="F11" s="56">
        <v>3.05</v>
      </c>
      <c r="G11" s="56">
        <v>1.9</v>
      </c>
      <c r="H11" s="56">
        <v>90.3</v>
      </c>
    </row>
    <row r="12" spans="1:8">
      <c r="A12" s="50"/>
      <c r="B12" s="49" t="s">
        <v>126</v>
      </c>
      <c r="C12" s="56">
        <v>4.8499999999999996</v>
      </c>
      <c r="D12" s="56">
        <v>4.8499999999999996</v>
      </c>
      <c r="E12" s="56">
        <v>0.47</v>
      </c>
      <c r="F12" s="56">
        <v>0.05</v>
      </c>
      <c r="G12" s="56">
        <v>3.1</v>
      </c>
      <c r="H12" s="56">
        <v>14.7</v>
      </c>
    </row>
    <row r="13" spans="1:8">
      <c r="A13" s="50"/>
      <c r="B13" s="49" t="s">
        <v>24</v>
      </c>
      <c r="C13" s="56">
        <v>4.5</v>
      </c>
      <c r="D13" s="56">
        <v>4.5</v>
      </c>
      <c r="E13" s="56">
        <v>0</v>
      </c>
      <c r="F13" s="56">
        <v>0</v>
      </c>
      <c r="G13" s="56">
        <v>4.0999999999999996</v>
      </c>
      <c r="H13" s="56">
        <v>16.350000000000001</v>
      </c>
    </row>
    <row r="14" spans="1:8">
      <c r="A14" s="50"/>
      <c r="B14" s="49" t="s">
        <v>46</v>
      </c>
      <c r="C14" s="56">
        <v>2.6</v>
      </c>
      <c r="D14" s="56">
        <v>2.6</v>
      </c>
      <c r="E14" s="56">
        <v>0.05</v>
      </c>
      <c r="F14" s="56">
        <v>0.35</v>
      </c>
      <c r="G14" s="56">
        <v>0.1</v>
      </c>
      <c r="H14" s="56">
        <v>3.65</v>
      </c>
    </row>
    <row r="15" spans="1:8">
      <c r="A15" s="50"/>
      <c r="B15" s="49" t="s">
        <v>127</v>
      </c>
      <c r="C15" s="56">
        <v>2.6</v>
      </c>
      <c r="D15" s="56">
        <v>2.6</v>
      </c>
      <c r="E15" s="56">
        <v>0.25</v>
      </c>
      <c r="F15" s="56">
        <v>0.05</v>
      </c>
      <c r="G15" s="56">
        <v>1.6</v>
      </c>
      <c r="H15" s="56">
        <v>7.75</v>
      </c>
    </row>
    <row r="16" spans="1:8">
      <c r="A16" s="50"/>
      <c r="B16" s="49" t="s">
        <v>89</v>
      </c>
      <c r="C16" s="56">
        <v>2.2000000000000002</v>
      </c>
      <c r="D16" s="56">
        <v>2.2000000000000002</v>
      </c>
      <c r="E16" s="56">
        <v>0.25</v>
      </c>
      <c r="F16" s="56">
        <v>0.2</v>
      </c>
      <c r="G16" s="56">
        <v>0</v>
      </c>
      <c r="H16" s="56">
        <v>28</v>
      </c>
    </row>
    <row r="17" spans="1:9">
      <c r="A17" s="50"/>
      <c r="B17" s="49" t="s">
        <v>23</v>
      </c>
      <c r="C17" s="56">
        <v>2.6</v>
      </c>
      <c r="D17" s="56">
        <v>2.6</v>
      </c>
      <c r="E17" s="56">
        <v>0</v>
      </c>
      <c r="F17" s="56">
        <v>1.65</v>
      </c>
      <c r="G17" s="56">
        <v>0.03</v>
      </c>
      <c r="H17" s="56">
        <v>15.05</v>
      </c>
    </row>
    <row r="18" spans="1:9">
      <c r="A18" s="50"/>
      <c r="B18" s="49" t="s">
        <v>25</v>
      </c>
      <c r="C18" s="56">
        <v>0.2</v>
      </c>
      <c r="D18" s="56">
        <v>0.2</v>
      </c>
      <c r="E18" s="56">
        <v>0</v>
      </c>
      <c r="F18" s="56">
        <v>0</v>
      </c>
      <c r="G18" s="56">
        <v>0</v>
      </c>
      <c r="H18" s="56">
        <v>0</v>
      </c>
    </row>
    <row r="19" spans="1:9">
      <c r="A19" s="50"/>
      <c r="B19" s="49" t="s">
        <v>128</v>
      </c>
      <c r="C19" s="58">
        <v>5.0000000000000001E-3</v>
      </c>
      <c r="D19" s="58">
        <v>5.0000000000000001E-3</v>
      </c>
      <c r="E19" s="56">
        <v>0</v>
      </c>
      <c r="F19" s="56">
        <v>0</v>
      </c>
      <c r="G19" s="56">
        <v>5.0000000000000001E-3</v>
      </c>
      <c r="H19" s="56">
        <v>0</v>
      </c>
    </row>
    <row r="20" spans="1:9">
      <c r="A20" s="50"/>
      <c r="B20" s="49" t="s">
        <v>26</v>
      </c>
      <c r="C20" s="57">
        <v>18</v>
      </c>
      <c r="D20" s="57">
        <v>18</v>
      </c>
      <c r="E20" s="56">
        <v>0</v>
      </c>
      <c r="F20" s="56">
        <v>0</v>
      </c>
      <c r="G20" s="56">
        <v>0</v>
      </c>
      <c r="H20" s="56">
        <v>0</v>
      </c>
    </row>
    <row r="21" spans="1:9" ht="15.75">
      <c r="A21" s="48" t="s">
        <v>27</v>
      </c>
      <c r="B21" s="48" t="s">
        <v>28</v>
      </c>
      <c r="C21" s="48"/>
      <c r="D21" s="48">
        <v>100</v>
      </c>
      <c r="E21" s="48">
        <v>0.8</v>
      </c>
      <c r="F21" s="48">
        <v>0.2</v>
      </c>
      <c r="G21" s="48">
        <v>7.5</v>
      </c>
      <c r="H21" s="48">
        <v>35</v>
      </c>
    </row>
    <row r="22" spans="1:9" ht="15.75">
      <c r="A22" s="48" t="s">
        <v>29</v>
      </c>
      <c r="B22" s="48" t="s">
        <v>30</v>
      </c>
      <c r="C22" s="48"/>
      <c r="D22" s="48">
        <v>200</v>
      </c>
      <c r="E22" s="48">
        <v>0.2</v>
      </c>
      <c r="F22" s="48">
        <v>0</v>
      </c>
      <c r="G22" s="48">
        <v>6.4</v>
      </c>
      <c r="H22" s="48">
        <v>26.8</v>
      </c>
    </row>
    <row r="23" spans="1:9">
      <c r="A23" s="50"/>
      <c r="B23" s="49" t="s">
        <v>31</v>
      </c>
      <c r="C23" s="49">
        <v>1</v>
      </c>
      <c r="D23" s="49">
        <v>1</v>
      </c>
      <c r="E23" s="49">
        <v>0.2</v>
      </c>
      <c r="F23" s="49">
        <v>0</v>
      </c>
      <c r="G23" s="49">
        <v>0.1</v>
      </c>
      <c r="H23" s="49">
        <v>1.4</v>
      </c>
    </row>
    <row r="24" spans="1:9">
      <c r="A24" s="50"/>
      <c r="B24" s="49" t="s">
        <v>24</v>
      </c>
      <c r="C24" s="49">
        <v>7</v>
      </c>
      <c r="D24" s="49">
        <v>7</v>
      </c>
      <c r="E24" s="49">
        <v>0</v>
      </c>
      <c r="F24" s="49">
        <v>0</v>
      </c>
      <c r="G24" s="49">
        <v>6.4</v>
      </c>
      <c r="H24" s="49">
        <v>25.4</v>
      </c>
    </row>
    <row r="25" spans="1:9">
      <c r="A25" s="50"/>
      <c r="B25" s="49" t="s">
        <v>26</v>
      </c>
      <c r="C25" s="49">
        <v>200</v>
      </c>
      <c r="D25" s="49">
        <v>200</v>
      </c>
      <c r="E25" s="49">
        <v>0</v>
      </c>
      <c r="F25" s="49">
        <v>0</v>
      </c>
      <c r="G25" s="49">
        <v>0</v>
      </c>
      <c r="H25" s="49">
        <v>0</v>
      </c>
    </row>
    <row r="26" spans="1:9" ht="15.75">
      <c r="A26" s="48" t="s">
        <v>27</v>
      </c>
      <c r="B26" s="48" t="s">
        <v>129</v>
      </c>
      <c r="C26" s="48"/>
      <c r="D26" s="48">
        <v>10</v>
      </c>
      <c r="E26" s="48">
        <v>0.1</v>
      </c>
      <c r="F26" s="48">
        <v>0</v>
      </c>
      <c r="G26" s="48">
        <v>7.2</v>
      </c>
      <c r="H26" s="48">
        <v>29</v>
      </c>
    </row>
    <row r="27" spans="1:9" ht="15.75">
      <c r="A27" s="48" t="s">
        <v>27</v>
      </c>
      <c r="B27" s="48" t="s">
        <v>32</v>
      </c>
      <c r="C27" s="48"/>
      <c r="D27" s="48">
        <v>45</v>
      </c>
      <c r="E27" s="48">
        <v>3.4</v>
      </c>
      <c r="F27" s="48">
        <v>0.4</v>
      </c>
      <c r="G27" s="48">
        <v>22.1</v>
      </c>
      <c r="H27" s="48">
        <v>105.5</v>
      </c>
    </row>
    <row r="28" spans="1:9" ht="15.75">
      <c r="A28" s="48" t="s">
        <v>27</v>
      </c>
      <c r="B28" s="48" t="s">
        <v>33</v>
      </c>
      <c r="C28" s="48"/>
      <c r="D28" s="48">
        <v>25</v>
      </c>
      <c r="E28" s="48">
        <v>1.7</v>
      </c>
      <c r="F28" s="48">
        <v>0.3</v>
      </c>
      <c r="G28" s="48">
        <v>8.4</v>
      </c>
      <c r="H28" s="48">
        <v>42.7</v>
      </c>
    </row>
    <row r="29" spans="1:9" ht="15.75">
      <c r="A29" s="48"/>
      <c r="B29" s="53" t="s">
        <v>34</v>
      </c>
      <c r="C29" s="53"/>
      <c r="D29" s="53">
        <f>D3+D10+D21+D22+D26+D27+D28</f>
        <v>555</v>
      </c>
      <c r="E29" s="53">
        <f>E3+E10+E21+E22+E26+E27+E28</f>
        <v>24.6</v>
      </c>
      <c r="F29" s="53">
        <f>F3+F10+F21+F22+F26+F27+F28</f>
        <v>10.9</v>
      </c>
      <c r="G29" s="53">
        <f>G3+G10+G21+G22+G26+G27+G28</f>
        <v>79.400000000000006</v>
      </c>
      <c r="H29" s="53">
        <f>H3+H10+H21+H22+H26+H27+H28</f>
        <v>514.1</v>
      </c>
      <c r="I29" s="70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3"/>
  <sheetViews>
    <sheetView topLeftCell="A19" workbookViewId="0">
      <selection activeCell="E36" sqref="E36"/>
    </sheetView>
  </sheetViews>
  <sheetFormatPr defaultRowHeight="15"/>
  <cols>
    <col min="1" max="1" width="12.42578125" customWidth="1"/>
    <col min="2" max="2" width="43.42578125" customWidth="1"/>
  </cols>
  <sheetData>
    <row r="1" spans="1:10" ht="15.75">
      <c r="A1" s="48"/>
      <c r="B1" s="53" t="s">
        <v>139</v>
      </c>
      <c r="C1" s="48"/>
      <c r="D1" s="48"/>
      <c r="E1" s="48"/>
      <c r="F1" s="48"/>
      <c r="G1" s="48"/>
      <c r="H1" s="48"/>
    </row>
    <row r="2" spans="1:10" ht="15.75">
      <c r="A2" s="48" t="s">
        <v>215</v>
      </c>
      <c r="B2" s="53" t="s">
        <v>15</v>
      </c>
      <c r="C2" s="48"/>
      <c r="D2" s="48"/>
      <c r="E2" s="48"/>
      <c r="F2" s="48"/>
      <c r="G2" s="48"/>
      <c r="H2" s="48"/>
      <c r="I2" s="66"/>
      <c r="J2" s="66"/>
    </row>
    <row r="3" spans="1:10" ht="15.75">
      <c r="A3" s="48" t="s">
        <v>50</v>
      </c>
      <c r="B3" s="53" t="s">
        <v>51</v>
      </c>
      <c r="C3" s="48"/>
      <c r="D3" s="48">
        <v>150</v>
      </c>
      <c r="E3" s="48">
        <v>4.5</v>
      </c>
      <c r="F3" s="48">
        <v>5.5</v>
      </c>
      <c r="G3" s="48">
        <v>26.5</v>
      </c>
      <c r="H3" s="48">
        <v>173.7</v>
      </c>
      <c r="I3" s="67"/>
      <c r="J3" s="66"/>
    </row>
    <row r="4" spans="1:10">
      <c r="A4" s="50"/>
      <c r="B4" s="49" t="s">
        <v>41</v>
      </c>
      <c r="C4" s="49">
        <v>181.6</v>
      </c>
      <c r="D4" s="49">
        <v>133.5</v>
      </c>
      <c r="E4" s="49">
        <v>2.5</v>
      </c>
      <c r="F4" s="49">
        <v>0.5</v>
      </c>
      <c r="G4" s="49">
        <v>19.8</v>
      </c>
      <c r="H4" s="49">
        <v>93.5</v>
      </c>
      <c r="I4" s="66"/>
      <c r="J4" s="66"/>
    </row>
    <row r="5" spans="1:10">
      <c r="A5" s="50"/>
      <c r="B5" s="49" t="s">
        <v>22</v>
      </c>
      <c r="C5" s="49">
        <v>45</v>
      </c>
      <c r="D5" s="49">
        <v>45</v>
      </c>
      <c r="E5" s="49">
        <v>1.2</v>
      </c>
      <c r="F5" s="49">
        <v>1</v>
      </c>
      <c r="G5" s="49">
        <v>2</v>
      </c>
      <c r="H5" s="49">
        <v>21.7</v>
      </c>
      <c r="I5" s="66"/>
      <c r="J5" s="66"/>
    </row>
    <row r="6" spans="1:10">
      <c r="A6" s="50"/>
      <c r="B6" s="49" t="s">
        <v>52</v>
      </c>
      <c r="C6" s="49">
        <v>7.5</v>
      </c>
      <c r="D6" s="49">
        <v>7.5</v>
      </c>
      <c r="E6" s="49">
        <v>0.8</v>
      </c>
      <c r="F6" s="49">
        <v>0.1</v>
      </c>
      <c r="G6" s="49">
        <v>4.8</v>
      </c>
      <c r="H6" s="49">
        <v>22.9</v>
      </c>
      <c r="I6" s="66"/>
      <c r="J6" s="66"/>
    </row>
    <row r="7" spans="1:10">
      <c r="A7" s="50"/>
      <c r="B7" s="49" t="s">
        <v>47</v>
      </c>
      <c r="C7" s="49">
        <v>4.5</v>
      </c>
      <c r="D7" s="49">
        <v>4.5</v>
      </c>
      <c r="E7" s="49">
        <v>0</v>
      </c>
      <c r="F7" s="49">
        <v>4</v>
      </c>
      <c r="G7" s="49">
        <v>0</v>
      </c>
      <c r="H7" s="49">
        <v>35.6</v>
      </c>
      <c r="I7" s="66"/>
      <c r="J7" s="66"/>
    </row>
    <row r="8" spans="1:10">
      <c r="A8" s="50"/>
      <c r="B8" s="49" t="s">
        <v>25</v>
      </c>
      <c r="C8" s="49">
        <v>0.5</v>
      </c>
      <c r="D8" s="49">
        <v>0.5</v>
      </c>
      <c r="E8" s="49">
        <v>0</v>
      </c>
      <c r="F8" s="49">
        <v>0</v>
      </c>
      <c r="G8" s="49">
        <v>0</v>
      </c>
      <c r="H8" s="49">
        <v>0</v>
      </c>
      <c r="I8" s="66"/>
      <c r="J8" s="66"/>
    </row>
    <row r="9" spans="1:10" ht="15.75">
      <c r="A9" s="48" t="s">
        <v>230</v>
      </c>
      <c r="B9" s="48" t="s">
        <v>231</v>
      </c>
      <c r="C9" s="48"/>
      <c r="D9" s="48">
        <v>100</v>
      </c>
      <c r="E9" s="48">
        <v>19.100000000000001</v>
      </c>
      <c r="F9" s="48">
        <v>4.3</v>
      </c>
      <c r="G9" s="48">
        <v>13.4</v>
      </c>
      <c r="H9" s="48">
        <v>168.6</v>
      </c>
      <c r="I9" s="67"/>
      <c r="J9" s="66"/>
    </row>
    <row r="10" spans="1:10">
      <c r="A10" s="50"/>
      <c r="B10" s="49" t="s">
        <v>26</v>
      </c>
      <c r="C10" s="49">
        <v>11.3</v>
      </c>
      <c r="D10" s="49">
        <v>11.3</v>
      </c>
      <c r="E10" s="49">
        <v>0</v>
      </c>
      <c r="F10" s="49">
        <v>0</v>
      </c>
      <c r="G10" s="49">
        <v>0</v>
      </c>
      <c r="H10" s="49">
        <v>0</v>
      </c>
      <c r="I10" s="66"/>
      <c r="J10" s="66"/>
    </row>
    <row r="11" spans="1:10">
      <c r="A11" s="50"/>
      <c r="B11" s="49" t="s">
        <v>47</v>
      </c>
      <c r="C11" s="49">
        <v>2.8</v>
      </c>
      <c r="D11" s="49">
        <v>2.8</v>
      </c>
      <c r="E11" s="49">
        <v>0</v>
      </c>
      <c r="F11" s="49">
        <v>2.46</v>
      </c>
      <c r="G11" s="49">
        <v>0</v>
      </c>
      <c r="H11" s="49">
        <v>22.2</v>
      </c>
      <c r="I11" s="66"/>
      <c r="J11" s="66"/>
    </row>
    <row r="12" spans="1:10">
      <c r="A12" s="50"/>
      <c r="B12" s="49" t="s">
        <v>22</v>
      </c>
      <c r="C12" s="49">
        <v>17.2</v>
      </c>
      <c r="D12" s="49">
        <v>17.2</v>
      </c>
      <c r="E12" s="49">
        <v>0.47</v>
      </c>
      <c r="F12" s="49">
        <v>0.38</v>
      </c>
      <c r="G12" s="49">
        <v>0.75</v>
      </c>
      <c r="H12" s="49">
        <v>8.3000000000000007</v>
      </c>
      <c r="I12" s="66"/>
      <c r="J12" s="66"/>
    </row>
    <row r="13" spans="1:10">
      <c r="A13" s="50"/>
      <c r="B13" s="49" t="s">
        <v>232</v>
      </c>
      <c r="C13" s="49">
        <v>84.4</v>
      </c>
      <c r="D13" s="49">
        <v>74.7</v>
      </c>
      <c r="E13" s="49">
        <v>16.559999999999999</v>
      </c>
      <c r="F13" s="49">
        <v>1.25</v>
      </c>
      <c r="G13" s="49">
        <v>0.27</v>
      </c>
      <c r="H13" s="49">
        <v>78.599999999999994</v>
      </c>
      <c r="I13" s="66"/>
      <c r="J13" s="66"/>
    </row>
    <row r="14" spans="1:10">
      <c r="A14" s="50"/>
      <c r="B14" s="49" t="s">
        <v>25</v>
      </c>
      <c r="C14" s="49">
        <v>0.3</v>
      </c>
      <c r="D14" s="49">
        <v>0.3</v>
      </c>
      <c r="E14" s="49">
        <v>0</v>
      </c>
      <c r="F14" s="49">
        <v>0</v>
      </c>
      <c r="G14" s="49">
        <v>0</v>
      </c>
      <c r="H14" s="49">
        <v>0</v>
      </c>
      <c r="I14" s="66"/>
      <c r="J14" s="66"/>
    </row>
    <row r="15" spans="1:10">
      <c r="A15" s="50"/>
      <c r="B15" s="49" t="s">
        <v>233</v>
      </c>
      <c r="C15" s="49">
        <v>11.1</v>
      </c>
      <c r="D15" s="49">
        <v>11.1</v>
      </c>
      <c r="E15" s="49">
        <v>1.17</v>
      </c>
      <c r="F15" s="49">
        <v>0.14000000000000001</v>
      </c>
      <c r="G15" s="49">
        <v>6.8</v>
      </c>
      <c r="H15" s="49">
        <v>33.1</v>
      </c>
      <c r="I15" s="66"/>
      <c r="J15" s="66"/>
    </row>
    <row r="16" spans="1:10">
      <c r="A16" s="50"/>
      <c r="B16" s="49" t="s">
        <v>90</v>
      </c>
      <c r="C16" s="49">
        <v>12.4</v>
      </c>
      <c r="D16" s="49">
        <v>12.4</v>
      </c>
      <c r="E16" s="49">
        <v>0.89</v>
      </c>
      <c r="F16" s="49">
        <v>0.09</v>
      </c>
      <c r="G16" s="49">
        <v>5.55</v>
      </c>
      <c r="H16" s="49">
        <v>26.5</v>
      </c>
      <c r="I16" s="66"/>
      <c r="J16" s="66"/>
    </row>
    <row r="17" spans="1:10" ht="15.75">
      <c r="A17" s="48" t="s">
        <v>91</v>
      </c>
      <c r="B17" s="48" t="s">
        <v>92</v>
      </c>
      <c r="C17" s="48"/>
      <c r="D17" s="48">
        <v>20</v>
      </c>
      <c r="E17" s="48">
        <v>0.7</v>
      </c>
      <c r="F17" s="48">
        <v>1.5</v>
      </c>
      <c r="G17" s="48">
        <v>1.9</v>
      </c>
      <c r="H17" s="48">
        <v>23.8</v>
      </c>
      <c r="I17" s="67"/>
      <c r="J17" s="66"/>
    </row>
    <row r="18" spans="1:10">
      <c r="A18" s="50"/>
      <c r="B18" s="49" t="s">
        <v>22</v>
      </c>
      <c r="C18" s="56">
        <v>20</v>
      </c>
      <c r="D18" s="56">
        <v>20</v>
      </c>
      <c r="E18" s="56">
        <v>0.54</v>
      </c>
      <c r="F18" s="56">
        <v>0.44000000000000006</v>
      </c>
      <c r="G18" s="56">
        <v>0.88000000000000012</v>
      </c>
      <c r="H18" s="56">
        <v>9.64</v>
      </c>
      <c r="I18" s="66"/>
      <c r="J18" s="66"/>
    </row>
    <row r="19" spans="1:10">
      <c r="A19" s="50"/>
      <c r="B19" s="49" t="s">
        <v>52</v>
      </c>
      <c r="C19" s="56">
        <v>1.6</v>
      </c>
      <c r="D19" s="56">
        <v>1.6</v>
      </c>
      <c r="E19" s="56">
        <v>0.16</v>
      </c>
      <c r="F19" s="56">
        <v>0.02</v>
      </c>
      <c r="G19" s="56">
        <v>1.02</v>
      </c>
      <c r="H19" s="56">
        <v>4.88</v>
      </c>
      <c r="I19" s="66"/>
      <c r="J19" s="66"/>
    </row>
    <row r="20" spans="1:10">
      <c r="A20" s="50"/>
      <c r="B20" s="49" t="s">
        <v>23</v>
      </c>
      <c r="C20" s="56">
        <v>1.6</v>
      </c>
      <c r="D20" s="56">
        <v>1.6</v>
      </c>
      <c r="E20" s="56">
        <v>0.02</v>
      </c>
      <c r="F20" s="56">
        <v>1.02</v>
      </c>
      <c r="G20" s="56">
        <v>0.02</v>
      </c>
      <c r="H20" s="56">
        <v>9.32</v>
      </c>
      <c r="I20" s="66"/>
      <c r="J20" s="66"/>
    </row>
    <row r="21" spans="1:10">
      <c r="A21" s="50"/>
      <c r="B21" s="49" t="s">
        <v>25</v>
      </c>
      <c r="C21" s="56">
        <v>0.06</v>
      </c>
      <c r="D21" s="56">
        <v>0.06</v>
      </c>
      <c r="E21" s="56">
        <v>0</v>
      </c>
      <c r="F21" s="56">
        <v>0</v>
      </c>
      <c r="G21" s="56">
        <v>0</v>
      </c>
      <c r="H21" s="56">
        <v>0</v>
      </c>
      <c r="I21" s="66"/>
      <c r="J21" s="66"/>
    </row>
    <row r="22" spans="1:10">
      <c r="A22" s="50"/>
      <c r="B22" s="49"/>
      <c r="C22" s="56"/>
      <c r="D22" s="56">
        <f>D3+D9+D17</f>
        <v>270</v>
      </c>
      <c r="E22" s="56">
        <f>E3+E9+E17</f>
        <v>24.3</v>
      </c>
      <c r="F22" s="56">
        <f>F3+F9+F17</f>
        <v>11.3</v>
      </c>
      <c r="G22" s="56">
        <f>G3+G9+G17</f>
        <v>41.8</v>
      </c>
      <c r="H22" s="56">
        <f>H3+H9+H17</f>
        <v>366.09999999999997</v>
      </c>
      <c r="I22" s="66"/>
      <c r="J22" s="66"/>
    </row>
    <row r="23" spans="1:10" ht="15.75">
      <c r="A23" s="48" t="s">
        <v>136</v>
      </c>
      <c r="B23" s="53" t="s">
        <v>137</v>
      </c>
      <c r="C23" s="53"/>
      <c r="D23" s="53">
        <v>200</v>
      </c>
      <c r="E23" s="53">
        <v>0</v>
      </c>
      <c r="F23" s="53">
        <v>0.47</v>
      </c>
      <c r="G23" s="53">
        <v>19.78</v>
      </c>
      <c r="H23" s="53">
        <v>81</v>
      </c>
      <c r="I23" s="67"/>
      <c r="J23" s="66"/>
    </row>
    <row r="24" spans="1:10">
      <c r="A24" s="50"/>
      <c r="B24" s="49" t="s">
        <v>245</v>
      </c>
      <c r="C24" s="49">
        <v>26.8</v>
      </c>
      <c r="D24" s="49">
        <v>5</v>
      </c>
      <c r="E24" s="49">
        <v>0</v>
      </c>
      <c r="F24" s="49">
        <v>0.47</v>
      </c>
      <c r="G24" s="49">
        <v>13.42</v>
      </c>
      <c r="H24" s="49">
        <v>55.6</v>
      </c>
      <c r="I24" s="66"/>
      <c r="J24" s="66"/>
    </row>
    <row r="25" spans="1:10">
      <c r="A25" s="50"/>
      <c r="B25" s="49" t="s">
        <v>24</v>
      </c>
      <c r="C25" s="49">
        <v>7</v>
      </c>
      <c r="D25" s="49">
        <v>7</v>
      </c>
      <c r="E25" s="49">
        <v>0</v>
      </c>
      <c r="F25" s="49">
        <v>0</v>
      </c>
      <c r="G25" s="49">
        <v>6.36</v>
      </c>
      <c r="H25" s="49">
        <v>25.4</v>
      </c>
    </row>
    <row r="26" spans="1:10">
      <c r="A26" s="50"/>
      <c r="B26" s="49" t="s">
        <v>26</v>
      </c>
      <c r="C26" s="49"/>
      <c r="D26" s="49">
        <v>120</v>
      </c>
      <c r="E26" s="49">
        <v>0</v>
      </c>
      <c r="F26" s="49">
        <v>0</v>
      </c>
      <c r="G26" s="49">
        <v>0</v>
      </c>
      <c r="H26" s="49">
        <v>0</v>
      </c>
    </row>
    <row r="27" spans="1:10" ht="15.75">
      <c r="A27" s="48" t="s">
        <v>27</v>
      </c>
      <c r="B27" s="48" t="s">
        <v>32</v>
      </c>
      <c r="C27" s="48"/>
      <c r="D27" s="48">
        <v>30</v>
      </c>
      <c r="E27" s="48">
        <v>2.2999999999999998</v>
      </c>
      <c r="F27" s="48">
        <v>0.2</v>
      </c>
      <c r="G27" s="48">
        <v>14.8</v>
      </c>
      <c r="H27" s="48">
        <v>70.3</v>
      </c>
      <c r="I27" s="67"/>
      <c r="J27" s="66"/>
    </row>
    <row r="28" spans="1:10" ht="15.75">
      <c r="A28" s="48" t="s">
        <v>27</v>
      </c>
      <c r="B28" s="48" t="s">
        <v>33</v>
      </c>
      <c r="C28" s="48"/>
      <c r="D28" s="48">
        <v>20</v>
      </c>
      <c r="E28" s="48">
        <v>1.3</v>
      </c>
      <c r="F28" s="48">
        <v>0.2</v>
      </c>
      <c r="G28" s="48">
        <v>6.7</v>
      </c>
      <c r="H28" s="48">
        <v>34.200000000000003</v>
      </c>
      <c r="I28" s="67"/>
      <c r="J28" s="66"/>
    </row>
    <row r="29" spans="1:10" ht="15.75">
      <c r="A29" s="48"/>
      <c r="B29" s="53" t="s">
        <v>34</v>
      </c>
      <c r="C29" s="53"/>
      <c r="D29" s="53">
        <f>D3+D9+D17+D23+D27+D28</f>
        <v>520</v>
      </c>
      <c r="E29" s="53">
        <f>E3+E9+E17+E23+E27+E28</f>
        <v>27.900000000000002</v>
      </c>
      <c r="F29" s="53">
        <f>F3+F9+F17+F23+F27+F28</f>
        <v>12.17</v>
      </c>
      <c r="G29" s="53">
        <f>G3+G9+G17+G23+G27+G28</f>
        <v>83.08</v>
      </c>
      <c r="H29" s="53">
        <f>H3+H9+H17+H23+H27+H28</f>
        <v>551.6</v>
      </c>
      <c r="I29" s="70"/>
    </row>
    <row r="30" spans="1:10">
      <c r="B30" s="70"/>
      <c r="C30" s="70"/>
      <c r="D30" s="70"/>
      <c r="E30" s="70"/>
      <c r="F30" s="70"/>
      <c r="G30" s="70"/>
      <c r="H30" s="70"/>
      <c r="I30" s="70"/>
    </row>
    <row r="31" spans="1:10">
      <c r="B31" s="70"/>
      <c r="C31" s="70"/>
      <c r="D31" s="70"/>
      <c r="E31" s="70"/>
      <c r="F31" s="70"/>
      <c r="G31" s="70"/>
      <c r="H31" s="70"/>
      <c r="I31" s="70"/>
    </row>
    <row r="32" spans="1:10">
      <c r="B32" s="70"/>
      <c r="C32" s="70"/>
      <c r="D32" s="70"/>
      <c r="E32" s="70"/>
      <c r="F32" s="70"/>
      <c r="G32" s="70"/>
      <c r="H32" s="70"/>
      <c r="I32" s="70"/>
    </row>
    <row r="33" spans="2:9">
      <c r="B33" s="70"/>
      <c r="C33" s="70"/>
      <c r="D33" s="70"/>
      <c r="E33" s="70"/>
      <c r="F33" s="70"/>
      <c r="G33" s="70"/>
      <c r="H33" s="70"/>
      <c r="I33" s="70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K15" sqref="K15"/>
    </sheetView>
  </sheetViews>
  <sheetFormatPr defaultRowHeight="15"/>
  <cols>
    <col min="1" max="1" width="11.85546875" customWidth="1"/>
    <col min="2" max="2" width="34.42578125" customWidth="1"/>
  </cols>
  <sheetData>
    <row r="1" spans="1:10" ht="15.75">
      <c r="A1" s="48" t="s">
        <v>216</v>
      </c>
      <c r="B1" s="53" t="s">
        <v>164</v>
      </c>
      <c r="C1" s="48"/>
      <c r="D1" s="48"/>
      <c r="E1" s="48"/>
      <c r="F1" s="48"/>
      <c r="G1" s="48"/>
      <c r="H1" s="48"/>
    </row>
    <row r="2" spans="1:10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10" ht="15.75">
      <c r="A3" s="48" t="s">
        <v>165</v>
      </c>
      <c r="B3" s="48" t="s">
        <v>166</v>
      </c>
      <c r="C3" s="48"/>
      <c r="D3" s="48">
        <v>200</v>
      </c>
      <c r="E3" s="48">
        <v>8.3000000000000007</v>
      </c>
      <c r="F3" s="48">
        <v>10.1</v>
      </c>
      <c r="G3" s="48">
        <v>37.6</v>
      </c>
      <c r="H3" s="48">
        <v>274.89999999999998</v>
      </c>
    </row>
    <row r="4" spans="1:10">
      <c r="A4" s="50"/>
      <c r="B4" s="49" t="s">
        <v>167</v>
      </c>
      <c r="C4" s="49">
        <v>50</v>
      </c>
      <c r="D4" s="49">
        <v>50</v>
      </c>
      <c r="E4" s="49">
        <v>5.4</v>
      </c>
      <c r="F4" s="49">
        <v>1.5</v>
      </c>
      <c r="G4" s="49">
        <v>30.3</v>
      </c>
      <c r="H4" s="49">
        <v>155.69999999999999</v>
      </c>
    </row>
    <row r="5" spans="1:10">
      <c r="A5" s="50"/>
      <c r="B5" s="49" t="s">
        <v>22</v>
      </c>
      <c r="C5" s="49">
        <v>104</v>
      </c>
      <c r="D5" s="49">
        <v>104</v>
      </c>
      <c r="E5" s="49">
        <v>2.8</v>
      </c>
      <c r="F5" s="49">
        <v>2.2999999999999998</v>
      </c>
      <c r="G5" s="49">
        <v>4.5</v>
      </c>
      <c r="H5" s="49">
        <v>50.1</v>
      </c>
    </row>
    <row r="6" spans="1:10">
      <c r="A6" s="50"/>
      <c r="B6" s="49" t="s">
        <v>23</v>
      </c>
      <c r="C6" s="49">
        <v>10</v>
      </c>
      <c r="D6" s="49">
        <v>10</v>
      </c>
      <c r="E6" s="49">
        <v>0.1</v>
      </c>
      <c r="F6" s="49">
        <v>6.4</v>
      </c>
      <c r="G6" s="49">
        <v>0.1</v>
      </c>
      <c r="H6" s="49">
        <v>58.2</v>
      </c>
    </row>
    <row r="7" spans="1:10">
      <c r="A7" s="50"/>
      <c r="B7" s="49" t="s">
        <v>24</v>
      </c>
      <c r="C7" s="49">
        <v>3</v>
      </c>
      <c r="D7" s="49">
        <v>3</v>
      </c>
      <c r="E7" s="49">
        <v>0</v>
      </c>
      <c r="F7" s="49">
        <v>0</v>
      </c>
      <c r="G7" s="49">
        <v>2.7</v>
      </c>
      <c r="H7" s="49">
        <v>10.9</v>
      </c>
    </row>
    <row r="8" spans="1:10">
      <c r="A8" s="50"/>
      <c r="B8" s="49" t="s">
        <v>25</v>
      </c>
      <c r="C8" s="49">
        <v>1</v>
      </c>
      <c r="D8" s="49">
        <v>1</v>
      </c>
      <c r="E8" s="49">
        <v>0</v>
      </c>
      <c r="F8" s="49">
        <v>0</v>
      </c>
      <c r="G8" s="49">
        <v>0</v>
      </c>
      <c r="H8" s="49">
        <v>0</v>
      </c>
    </row>
    <row r="9" spans="1:10">
      <c r="A9" s="50"/>
      <c r="B9" s="49" t="s">
        <v>26</v>
      </c>
      <c r="C9" s="49">
        <v>52</v>
      </c>
      <c r="D9" s="49">
        <v>52</v>
      </c>
      <c r="E9" s="49">
        <v>0</v>
      </c>
      <c r="F9" s="49">
        <v>0</v>
      </c>
      <c r="G9" s="49">
        <v>0</v>
      </c>
      <c r="H9" s="49">
        <v>0</v>
      </c>
    </row>
    <row r="10" spans="1:10" ht="15.75">
      <c r="A10" s="48" t="s">
        <v>27</v>
      </c>
      <c r="B10" s="48" t="s">
        <v>129</v>
      </c>
      <c r="C10" s="48"/>
      <c r="D10" s="48">
        <v>10</v>
      </c>
      <c r="E10" s="48">
        <v>0.1</v>
      </c>
      <c r="F10" s="48">
        <v>0</v>
      </c>
      <c r="G10" s="48">
        <v>7.2</v>
      </c>
      <c r="H10" s="85">
        <v>29</v>
      </c>
      <c r="I10" s="67"/>
      <c r="J10" s="82"/>
    </row>
    <row r="11" spans="1:10" ht="15.75">
      <c r="A11" s="48" t="s">
        <v>27</v>
      </c>
      <c r="B11" s="48" t="s">
        <v>28</v>
      </c>
      <c r="C11" s="48"/>
      <c r="D11" s="48">
        <v>140</v>
      </c>
      <c r="E11" s="48">
        <v>1.1000000000000001</v>
      </c>
      <c r="F11" s="48">
        <v>0.3</v>
      </c>
      <c r="G11" s="48">
        <v>10.5</v>
      </c>
      <c r="H11" s="48">
        <v>49</v>
      </c>
    </row>
    <row r="12" spans="1:10" ht="15.75">
      <c r="A12" s="48" t="s">
        <v>103</v>
      </c>
      <c r="B12" s="48" t="s">
        <v>104</v>
      </c>
      <c r="C12" s="48"/>
      <c r="D12" s="48">
        <v>200</v>
      </c>
      <c r="E12" s="48">
        <v>1.6</v>
      </c>
      <c r="F12" s="48">
        <v>1.1000000000000001</v>
      </c>
      <c r="G12" s="48">
        <v>8.6</v>
      </c>
      <c r="H12" s="48">
        <v>50.9</v>
      </c>
    </row>
    <row r="13" spans="1:10">
      <c r="A13" s="50"/>
      <c r="B13" s="49" t="s">
        <v>22</v>
      </c>
      <c r="C13" s="49">
        <v>50</v>
      </c>
      <c r="D13" s="49">
        <v>50</v>
      </c>
      <c r="E13" s="49">
        <v>1.4</v>
      </c>
      <c r="F13" s="49">
        <v>1.1000000000000001</v>
      </c>
      <c r="G13" s="49">
        <v>2.2000000000000002</v>
      </c>
      <c r="H13" s="49">
        <v>24.1</v>
      </c>
    </row>
    <row r="14" spans="1:10">
      <c r="A14" s="50"/>
      <c r="B14" s="49" t="s">
        <v>31</v>
      </c>
      <c r="C14" s="49">
        <v>1</v>
      </c>
      <c r="D14" s="49">
        <v>1</v>
      </c>
      <c r="E14" s="49">
        <v>0.2</v>
      </c>
      <c r="F14" s="49">
        <v>0</v>
      </c>
      <c r="G14" s="49">
        <v>0.1</v>
      </c>
      <c r="H14" s="49">
        <v>1.4</v>
      </c>
    </row>
    <row r="15" spans="1:10">
      <c r="A15" s="50"/>
      <c r="B15" s="49" t="s">
        <v>24</v>
      </c>
      <c r="C15" s="49">
        <v>7</v>
      </c>
      <c r="D15" s="49">
        <v>7</v>
      </c>
      <c r="E15" s="49">
        <v>0</v>
      </c>
      <c r="F15" s="49">
        <v>0</v>
      </c>
      <c r="G15" s="49">
        <v>6.4</v>
      </c>
      <c r="H15" s="49">
        <v>25.4</v>
      </c>
    </row>
    <row r="16" spans="1:10">
      <c r="A16" s="50"/>
      <c r="B16" s="49" t="s">
        <v>26</v>
      </c>
      <c r="C16" s="49">
        <v>150</v>
      </c>
      <c r="D16" s="49">
        <v>150</v>
      </c>
      <c r="E16" s="49">
        <v>0</v>
      </c>
      <c r="F16" s="49">
        <v>0</v>
      </c>
      <c r="G16" s="49">
        <v>0</v>
      </c>
      <c r="H16" s="49">
        <v>0</v>
      </c>
    </row>
    <row r="17" spans="1:9" ht="15.75">
      <c r="A17" s="48" t="s">
        <v>27</v>
      </c>
      <c r="B17" s="48" t="s">
        <v>32</v>
      </c>
      <c r="C17" s="48"/>
      <c r="D17" s="48">
        <v>45</v>
      </c>
      <c r="E17" s="48">
        <v>3.4</v>
      </c>
      <c r="F17" s="48">
        <v>0.4</v>
      </c>
      <c r="G17" s="48">
        <v>22.1</v>
      </c>
      <c r="H17" s="48">
        <v>105.5</v>
      </c>
    </row>
    <row r="18" spans="1:9" ht="15.75">
      <c r="A18" s="48" t="s">
        <v>27</v>
      </c>
      <c r="B18" s="48" t="s">
        <v>33</v>
      </c>
      <c r="C18" s="48"/>
      <c r="D18" s="48">
        <v>25</v>
      </c>
      <c r="E18" s="48">
        <v>1.7</v>
      </c>
      <c r="F18" s="48">
        <v>0.3</v>
      </c>
      <c r="G18" s="48">
        <v>8.4</v>
      </c>
      <c r="H18" s="48">
        <v>42.7</v>
      </c>
    </row>
    <row r="19" spans="1:9" ht="15.75">
      <c r="A19" s="48"/>
      <c r="B19" s="53" t="s">
        <v>34</v>
      </c>
      <c r="C19" s="53"/>
      <c r="D19" s="53">
        <f>D3+D10+D11+D12+D17+D18</f>
        <v>620</v>
      </c>
      <c r="E19" s="53">
        <f t="shared" ref="E19:H19" si="0">E3+E10+E11+E12+E17+E18</f>
        <v>16.2</v>
      </c>
      <c r="F19" s="53">
        <f t="shared" si="0"/>
        <v>12.200000000000001</v>
      </c>
      <c r="G19" s="53">
        <f t="shared" si="0"/>
        <v>94.4</v>
      </c>
      <c r="H19" s="53">
        <f t="shared" si="0"/>
        <v>552</v>
      </c>
      <c r="I19" s="70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topLeftCell="A16" workbookViewId="0">
      <selection activeCell="K20" sqref="K20"/>
    </sheetView>
  </sheetViews>
  <sheetFormatPr defaultRowHeight="15"/>
  <cols>
    <col min="1" max="1" width="13.140625" customWidth="1"/>
    <col min="2" max="2" width="39" customWidth="1"/>
  </cols>
  <sheetData>
    <row r="1" spans="1:8" ht="15.75">
      <c r="A1" s="48"/>
      <c r="B1" s="53" t="s">
        <v>174</v>
      </c>
      <c r="C1" s="48"/>
      <c r="D1" s="48"/>
      <c r="E1" s="48"/>
      <c r="F1" s="48"/>
      <c r="G1" s="48"/>
      <c r="H1" s="48"/>
    </row>
    <row r="2" spans="1:8" ht="15.75">
      <c r="A2" s="48"/>
      <c r="B2" s="53" t="s">
        <v>15</v>
      </c>
      <c r="C2" s="48"/>
      <c r="D2" s="48"/>
      <c r="E2" s="48"/>
      <c r="F2" s="48"/>
      <c r="G2" s="48"/>
      <c r="H2" s="48"/>
    </row>
    <row r="3" spans="1:8" ht="15.75">
      <c r="A3" s="48" t="s">
        <v>36</v>
      </c>
      <c r="B3" s="48" t="s">
        <v>37</v>
      </c>
      <c r="C3" s="48"/>
      <c r="D3" s="48">
        <v>60</v>
      </c>
      <c r="E3" s="48">
        <v>0.7</v>
      </c>
      <c r="F3" s="48">
        <v>0.1</v>
      </c>
      <c r="G3" s="48">
        <v>2.2999999999999998</v>
      </c>
      <c r="H3" s="48">
        <v>12.8</v>
      </c>
    </row>
    <row r="4" spans="1:8">
      <c r="A4" s="49"/>
      <c r="B4" s="49" t="s">
        <v>38</v>
      </c>
      <c r="C4" s="49">
        <v>67.8</v>
      </c>
      <c r="D4" s="49">
        <v>60</v>
      </c>
      <c r="E4" s="49">
        <v>0.7</v>
      </c>
      <c r="F4" s="49">
        <v>0.1</v>
      </c>
      <c r="G4" s="49">
        <v>2.2999999999999998</v>
      </c>
      <c r="H4" s="49">
        <v>12.8</v>
      </c>
    </row>
    <row r="5" spans="1:8" ht="15.75">
      <c r="A5" s="48" t="s">
        <v>175</v>
      </c>
      <c r="B5" s="48" t="s">
        <v>176</v>
      </c>
      <c r="C5" s="48"/>
      <c r="D5" s="48">
        <v>150</v>
      </c>
      <c r="E5" s="48">
        <v>4.7</v>
      </c>
      <c r="F5" s="48">
        <v>6.2</v>
      </c>
      <c r="G5" s="48">
        <v>26.5</v>
      </c>
      <c r="H5" s="48">
        <v>180.7</v>
      </c>
    </row>
    <row r="6" spans="1:8">
      <c r="A6" s="49"/>
      <c r="B6" s="49" t="s">
        <v>108</v>
      </c>
      <c r="C6" s="49">
        <v>36.799999999999997</v>
      </c>
      <c r="D6" s="49">
        <v>36.799999999999997</v>
      </c>
      <c r="E6" s="49">
        <v>3.8</v>
      </c>
      <c r="F6" s="49">
        <v>0.4</v>
      </c>
      <c r="G6" s="49">
        <v>23.6</v>
      </c>
      <c r="H6" s="49">
        <v>113.4</v>
      </c>
    </row>
    <row r="7" spans="1:8">
      <c r="A7" s="49"/>
      <c r="B7" s="49" t="s">
        <v>44</v>
      </c>
      <c r="C7" s="49">
        <v>26.2</v>
      </c>
      <c r="D7" s="49">
        <v>21</v>
      </c>
      <c r="E7" s="49">
        <v>0.3</v>
      </c>
      <c r="F7" s="49">
        <v>0</v>
      </c>
      <c r="G7" s="49">
        <v>1.3</v>
      </c>
      <c r="H7" s="49">
        <v>6.5</v>
      </c>
    </row>
    <row r="8" spans="1:8">
      <c r="A8" s="49"/>
      <c r="B8" s="49" t="s">
        <v>83</v>
      </c>
      <c r="C8" s="49">
        <v>9</v>
      </c>
      <c r="D8" s="49">
        <v>9</v>
      </c>
      <c r="E8" s="49">
        <v>0.3</v>
      </c>
      <c r="F8" s="49">
        <v>0</v>
      </c>
      <c r="G8" s="49">
        <v>1</v>
      </c>
      <c r="H8" s="49">
        <v>5.0999999999999996</v>
      </c>
    </row>
    <row r="9" spans="1:8">
      <c r="A9" s="49"/>
      <c r="B9" s="49" t="s">
        <v>177</v>
      </c>
      <c r="C9" s="49">
        <v>9.4</v>
      </c>
      <c r="D9" s="49">
        <v>8.3000000000000007</v>
      </c>
      <c r="E9" s="49">
        <v>0.2</v>
      </c>
      <c r="F9" s="49">
        <v>0</v>
      </c>
      <c r="G9" s="49">
        <v>0.5</v>
      </c>
      <c r="H9" s="49">
        <v>3.1</v>
      </c>
    </row>
    <row r="10" spans="1:8">
      <c r="A10" s="49"/>
      <c r="B10" s="49" t="s">
        <v>23</v>
      </c>
      <c r="C10" s="49">
        <v>9</v>
      </c>
      <c r="D10" s="49">
        <v>9</v>
      </c>
      <c r="E10" s="49">
        <v>0.1</v>
      </c>
      <c r="F10" s="49">
        <v>5.7</v>
      </c>
      <c r="G10" s="49">
        <v>0.1</v>
      </c>
      <c r="H10" s="49">
        <v>52.4</v>
      </c>
    </row>
    <row r="11" spans="1:8">
      <c r="A11" s="49"/>
      <c r="B11" s="49" t="s">
        <v>25</v>
      </c>
      <c r="C11" s="49">
        <v>0.5</v>
      </c>
      <c r="D11" s="49">
        <v>0.5</v>
      </c>
      <c r="E11" s="49">
        <v>0</v>
      </c>
      <c r="F11" s="49">
        <v>0</v>
      </c>
      <c r="G11" s="49">
        <v>0</v>
      </c>
      <c r="H11" s="49">
        <v>0</v>
      </c>
    </row>
    <row r="12" spans="1:8">
      <c r="A12" s="49"/>
      <c r="B12" s="49" t="s">
        <v>26</v>
      </c>
      <c r="C12" s="49">
        <v>220.5</v>
      </c>
      <c r="D12" s="49">
        <v>220.5</v>
      </c>
      <c r="E12" s="49">
        <v>0</v>
      </c>
      <c r="F12" s="49">
        <v>0</v>
      </c>
      <c r="G12" s="49">
        <v>0</v>
      </c>
      <c r="H12" s="49">
        <v>0</v>
      </c>
    </row>
    <row r="13" spans="1:8" ht="15.75">
      <c r="A13" s="48" t="s">
        <v>74</v>
      </c>
      <c r="B13" s="48" t="s">
        <v>75</v>
      </c>
      <c r="C13" s="48"/>
      <c r="D13" s="48">
        <v>100</v>
      </c>
      <c r="E13" s="48">
        <v>14.1</v>
      </c>
      <c r="F13" s="48">
        <v>5.8</v>
      </c>
      <c r="G13" s="48">
        <v>4.4000000000000004</v>
      </c>
      <c r="H13" s="48">
        <v>126.4</v>
      </c>
    </row>
    <row r="14" spans="1:8">
      <c r="A14" s="50"/>
      <c r="B14" s="49" t="s">
        <v>76</v>
      </c>
      <c r="C14" s="49">
        <v>67.2</v>
      </c>
      <c r="D14" s="49">
        <v>59.5</v>
      </c>
      <c r="E14" s="49">
        <v>13.2</v>
      </c>
      <c r="F14" s="49">
        <v>1</v>
      </c>
      <c r="G14" s="49">
        <v>0.2</v>
      </c>
      <c r="H14" s="49">
        <v>62.6</v>
      </c>
    </row>
    <row r="15" spans="1:8">
      <c r="A15" s="50"/>
      <c r="B15" s="49" t="s">
        <v>44</v>
      </c>
      <c r="C15" s="49">
        <v>28.4</v>
      </c>
      <c r="D15" s="49">
        <v>22.7</v>
      </c>
      <c r="E15" s="49">
        <v>0.3</v>
      </c>
      <c r="F15" s="49">
        <v>0</v>
      </c>
      <c r="G15" s="49">
        <v>1.4</v>
      </c>
      <c r="H15" s="49">
        <v>7</v>
      </c>
    </row>
    <row r="16" spans="1:8">
      <c r="A16" s="50"/>
      <c r="B16" s="49" t="s">
        <v>43</v>
      </c>
      <c r="C16" s="49">
        <v>12.9</v>
      </c>
      <c r="D16" s="49">
        <v>10.3</v>
      </c>
      <c r="E16" s="49">
        <v>0.1</v>
      </c>
      <c r="F16" s="49">
        <v>0</v>
      </c>
      <c r="G16" s="49">
        <v>0.8</v>
      </c>
      <c r="H16" s="49">
        <v>3.8</v>
      </c>
    </row>
    <row r="17" spans="1:8">
      <c r="A17" s="50"/>
      <c r="B17" s="49" t="s">
        <v>46</v>
      </c>
      <c r="C17" s="49">
        <v>9.1</v>
      </c>
      <c r="D17" s="49">
        <v>9.1</v>
      </c>
      <c r="E17" s="49">
        <v>0.2</v>
      </c>
      <c r="F17" s="49">
        <v>1.2</v>
      </c>
      <c r="G17" s="49">
        <v>0.3</v>
      </c>
      <c r="H17" s="49">
        <v>12.9</v>
      </c>
    </row>
    <row r="18" spans="1:8">
      <c r="A18" s="50"/>
      <c r="B18" s="49" t="s">
        <v>52</v>
      </c>
      <c r="C18" s="49">
        <v>2.7</v>
      </c>
      <c r="D18" s="49">
        <v>2.7</v>
      </c>
      <c r="E18" s="49">
        <v>0.3</v>
      </c>
      <c r="F18" s="49">
        <v>0</v>
      </c>
      <c r="G18" s="49">
        <v>1.7</v>
      </c>
      <c r="H18" s="49">
        <v>8.1999999999999993</v>
      </c>
    </row>
    <row r="19" spans="1:8">
      <c r="A19" s="50"/>
      <c r="B19" s="49" t="s">
        <v>23</v>
      </c>
      <c r="C19" s="49">
        <v>1.8</v>
      </c>
      <c r="D19" s="49">
        <v>1.8</v>
      </c>
      <c r="E19" s="49">
        <v>0</v>
      </c>
      <c r="F19" s="49">
        <v>1.1000000000000001</v>
      </c>
      <c r="G19" s="49">
        <v>0</v>
      </c>
      <c r="H19" s="49">
        <v>10.5</v>
      </c>
    </row>
    <row r="20" spans="1:8">
      <c r="A20" s="50"/>
      <c r="B20" s="49" t="s">
        <v>47</v>
      </c>
      <c r="C20" s="49">
        <v>2.7</v>
      </c>
      <c r="D20" s="49">
        <v>2.7</v>
      </c>
      <c r="E20" s="49">
        <v>0</v>
      </c>
      <c r="F20" s="49">
        <v>2.4</v>
      </c>
      <c r="G20" s="49">
        <v>0</v>
      </c>
      <c r="H20" s="49">
        <v>21.4</v>
      </c>
    </row>
    <row r="21" spans="1:8">
      <c r="A21" s="50"/>
      <c r="B21" s="49" t="s">
        <v>25</v>
      </c>
      <c r="C21" s="49">
        <v>0.7</v>
      </c>
      <c r="D21" s="49">
        <v>0.7</v>
      </c>
      <c r="E21" s="49">
        <v>0</v>
      </c>
      <c r="F21" s="49">
        <v>0</v>
      </c>
      <c r="G21" s="49">
        <v>0</v>
      </c>
      <c r="H21" s="49">
        <v>0</v>
      </c>
    </row>
    <row r="22" spans="1:8">
      <c r="A22" s="50"/>
      <c r="B22" s="49" t="s">
        <v>26</v>
      </c>
      <c r="C22" s="49">
        <v>40</v>
      </c>
      <c r="D22" s="49">
        <v>40</v>
      </c>
      <c r="E22" s="49">
        <v>0</v>
      </c>
      <c r="F22" s="49">
        <v>0</v>
      </c>
      <c r="G22" s="49">
        <v>0</v>
      </c>
      <c r="H22" s="49">
        <v>0</v>
      </c>
    </row>
    <row r="23" spans="1:8" ht="15.75">
      <c r="A23" s="48" t="s">
        <v>156</v>
      </c>
      <c r="B23" s="48" t="s">
        <v>157</v>
      </c>
      <c r="C23" s="48"/>
      <c r="D23" s="48">
        <v>200</v>
      </c>
      <c r="E23" s="48">
        <v>0.2</v>
      </c>
      <c r="F23" s="48">
        <v>0.1</v>
      </c>
      <c r="G23" s="48">
        <v>6.6</v>
      </c>
      <c r="H23" s="48">
        <v>27.9</v>
      </c>
    </row>
    <row r="24" spans="1:8">
      <c r="A24" s="50"/>
      <c r="B24" s="49" t="s">
        <v>158</v>
      </c>
      <c r="C24" s="49">
        <v>7.5</v>
      </c>
      <c r="D24" s="49">
        <v>7</v>
      </c>
      <c r="E24" s="49">
        <v>0.1</v>
      </c>
      <c r="F24" s="49">
        <v>0</v>
      </c>
      <c r="G24" s="49">
        <v>0.2</v>
      </c>
      <c r="H24" s="49">
        <v>1.1000000000000001</v>
      </c>
    </row>
    <row r="25" spans="1:8">
      <c r="A25" s="50"/>
      <c r="B25" s="49" t="s">
        <v>31</v>
      </c>
      <c r="C25" s="49">
        <v>1</v>
      </c>
      <c r="D25" s="49">
        <v>1</v>
      </c>
      <c r="E25" s="49">
        <v>0.2</v>
      </c>
      <c r="F25" s="49">
        <v>0</v>
      </c>
      <c r="G25" s="49">
        <v>0.1</v>
      </c>
      <c r="H25" s="49">
        <v>1.4</v>
      </c>
    </row>
    <row r="26" spans="1:8">
      <c r="A26" s="50"/>
      <c r="B26" s="49" t="s">
        <v>24</v>
      </c>
      <c r="C26" s="49">
        <v>7</v>
      </c>
      <c r="D26" s="49">
        <v>7</v>
      </c>
      <c r="E26" s="49">
        <v>0</v>
      </c>
      <c r="F26" s="49">
        <v>0</v>
      </c>
      <c r="G26" s="49">
        <v>6.4</v>
      </c>
      <c r="H26" s="49">
        <v>25.4</v>
      </c>
    </row>
    <row r="27" spans="1:8">
      <c r="A27" s="50"/>
      <c r="B27" s="49" t="s">
        <v>26</v>
      </c>
      <c r="C27" s="49">
        <v>195</v>
      </c>
      <c r="D27" s="49">
        <v>195</v>
      </c>
      <c r="E27" s="49">
        <v>0</v>
      </c>
      <c r="F27" s="49">
        <v>0</v>
      </c>
      <c r="G27" s="49">
        <v>0</v>
      </c>
      <c r="H27" s="49">
        <v>0</v>
      </c>
    </row>
    <row r="28" spans="1:8" ht="15.75">
      <c r="A28" s="48" t="s">
        <v>27</v>
      </c>
      <c r="B28" s="48" t="s">
        <v>32</v>
      </c>
      <c r="C28" s="48"/>
      <c r="D28" s="48">
        <v>45</v>
      </c>
      <c r="E28" s="48">
        <v>3.4</v>
      </c>
      <c r="F28" s="48">
        <v>0.4</v>
      </c>
      <c r="G28" s="48">
        <v>22.1</v>
      </c>
      <c r="H28" s="48">
        <v>105.5</v>
      </c>
    </row>
    <row r="29" spans="1:8" ht="15.75">
      <c r="A29" s="48" t="s">
        <v>27</v>
      </c>
      <c r="B29" s="48" t="s">
        <v>33</v>
      </c>
      <c r="C29" s="48"/>
      <c r="D29" s="48">
        <v>25</v>
      </c>
      <c r="E29" s="48">
        <v>1.7</v>
      </c>
      <c r="F29" s="48">
        <v>0.3</v>
      </c>
      <c r="G29" s="48">
        <v>8.4</v>
      </c>
      <c r="H29" s="48">
        <v>42.7</v>
      </c>
    </row>
    <row r="30" spans="1:8" ht="15.75">
      <c r="A30" s="48"/>
      <c r="B30" s="53" t="s">
        <v>34</v>
      </c>
      <c r="C30" s="53"/>
      <c r="D30" s="53">
        <f>D3+D5+D13+D23+D28+D29</f>
        <v>580</v>
      </c>
      <c r="E30" s="53">
        <f>E3+E5+E13+E23+E28+E29</f>
        <v>24.799999999999997</v>
      </c>
      <c r="F30" s="53">
        <f>F3+F5+F13+F23+F28+F29</f>
        <v>12.9</v>
      </c>
      <c r="G30" s="53">
        <f>G3+G5+G13+G23+G28+G29</f>
        <v>70.300000000000011</v>
      </c>
      <c r="H30" s="53">
        <f>H3+H5+H13+H23+H28+H29</f>
        <v>495.99999999999994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осень-зима</vt:lpstr>
      <vt:lpstr>весна-лето</vt:lpstr>
      <vt:lpstr>1день</vt:lpstr>
      <vt:lpstr>2день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Мотина</dc:creator>
  <cp:lastModifiedBy>1</cp:lastModifiedBy>
  <cp:lastPrinted>2024-08-16T02:26:37Z</cp:lastPrinted>
  <dcterms:created xsi:type="dcterms:W3CDTF">2023-05-29T05:52:25Z</dcterms:created>
  <dcterms:modified xsi:type="dcterms:W3CDTF">2024-09-26T09:05:35Z</dcterms:modified>
</cp:coreProperties>
</file>